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95年度成績表" sheetId="1" r:id="rId1"/>
    <sheet name="96年度成績表" sheetId="2" r:id="rId2"/>
    <sheet name="1月" sheetId="3" r:id="rId3"/>
    <sheet name="2月" sheetId="4" r:id="rId4"/>
    <sheet name="3月" sheetId="5" r:id="rId5"/>
    <sheet name="4月" sheetId="6" r:id="rId6"/>
    <sheet name="5月" sheetId="7" r:id="rId7"/>
    <sheet name="Backup" sheetId="8" r:id="rId8"/>
    <sheet name="遠距管制" sheetId="9" r:id="rId9"/>
  </sheets>
  <definedNames>
    <definedName name="ABC">#REF!</definedName>
    <definedName name="_xlnm.Print_Area" localSheetId="0">'95年度成績表'!$A$1:$BQ$70</definedName>
    <definedName name="_xlnm.Print_Area" localSheetId="1">'96年度成績表'!$A$1:$AO$70</definedName>
  </definedNames>
  <calcPr fullCalcOnLoad="1"/>
</workbook>
</file>

<file path=xl/sharedStrings.xml><?xml version="1.0" encoding="utf-8"?>
<sst xmlns="http://schemas.openxmlformats.org/spreadsheetml/2006/main" count="1173" uniqueCount="350">
  <si>
    <t>會編</t>
  </si>
  <si>
    <t>姓名</t>
  </si>
  <si>
    <t>總桿</t>
  </si>
  <si>
    <t>淨桿</t>
  </si>
  <si>
    <t>名次</t>
  </si>
  <si>
    <t>技術獎</t>
  </si>
  <si>
    <t>得分</t>
  </si>
  <si>
    <t>新差點</t>
  </si>
  <si>
    <t>林敦三</t>
  </si>
  <si>
    <t>吳錦益</t>
  </si>
  <si>
    <t>侯憶亭</t>
  </si>
  <si>
    <t>刁金郎</t>
  </si>
  <si>
    <t>游盈洲</t>
  </si>
  <si>
    <t>莊士正</t>
  </si>
  <si>
    <t>朱嘉弘</t>
  </si>
  <si>
    <t>莊榮鋮</t>
  </si>
  <si>
    <t>高墀宏</t>
  </si>
  <si>
    <t>蔡錦文</t>
  </si>
  <si>
    <t>蘇仙興</t>
  </si>
  <si>
    <t>鍾惠光</t>
  </si>
  <si>
    <t>黃玉明</t>
  </si>
  <si>
    <t>X</t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</si>
  <si>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</si>
  <si>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</si>
  <si>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</si>
  <si>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</si>
  <si>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</si>
  <si>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</si>
  <si>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</si>
  <si>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</si>
  <si>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</si>
  <si>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</si>
  <si>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</si>
  <si>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</si>
  <si>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</si>
  <si>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</si>
  <si>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來賓</t>
  </si>
  <si>
    <t>積分和</t>
  </si>
  <si>
    <t>黎中華</t>
  </si>
  <si>
    <t>傅俊元</t>
  </si>
  <si>
    <t>鄭茗澤</t>
  </si>
  <si>
    <t>吳正全</t>
  </si>
  <si>
    <t>蔡志強</t>
  </si>
  <si>
    <t>林欽賜</t>
  </si>
  <si>
    <t>許垂坤</t>
  </si>
  <si>
    <t>周信儀</t>
  </si>
  <si>
    <t>曾建源</t>
  </si>
  <si>
    <t>李明達</t>
  </si>
  <si>
    <t>黃啟太</t>
  </si>
  <si>
    <t>周志堅</t>
  </si>
  <si>
    <t>鄭文宏</t>
  </si>
  <si>
    <t>廖俊德</t>
  </si>
  <si>
    <t>鄭光裕</t>
  </si>
  <si>
    <t>曾振順</t>
  </si>
  <si>
    <t>簡安心</t>
  </si>
  <si>
    <t>張瑞泰</t>
  </si>
  <si>
    <t>林漢鼎</t>
  </si>
  <si>
    <t>陳宇鈞</t>
  </si>
  <si>
    <t>王世傑</t>
  </si>
  <si>
    <t>周皆佑</t>
  </si>
  <si>
    <t>王俊華</t>
  </si>
  <si>
    <t>宮興裕</t>
  </si>
  <si>
    <t>陳忠吏</t>
  </si>
  <si>
    <t>陳瑞樑</t>
  </si>
  <si>
    <t>許正義</t>
  </si>
  <si>
    <t>易佐衛</t>
  </si>
  <si>
    <t>黃育明</t>
  </si>
  <si>
    <t xml:space="preserve">陳昆敬 </t>
  </si>
  <si>
    <t>彭正中</t>
  </si>
  <si>
    <t>陳瑞傳</t>
  </si>
  <si>
    <t>馬中強</t>
  </si>
  <si>
    <t>邱聰雄</t>
  </si>
  <si>
    <t>王仁佑</t>
  </si>
  <si>
    <t>胡景翔</t>
  </si>
  <si>
    <t>張敬仁</t>
  </si>
  <si>
    <t>杜冠禛</t>
  </si>
  <si>
    <t>陳俊良</t>
  </si>
  <si>
    <t>黃玉相</t>
  </si>
  <si>
    <t>謝淑如</t>
  </si>
  <si>
    <t>林永振</t>
  </si>
  <si>
    <t>張智發</t>
  </si>
  <si>
    <t>黃勝楠</t>
  </si>
  <si>
    <t>蔡明達</t>
  </si>
  <si>
    <t>蔡金川</t>
  </si>
  <si>
    <t>陳玉山</t>
  </si>
  <si>
    <t>黃晟益</t>
  </si>
  <si>
    <t>蕭哲志</t>
  </si>
  <si>
    <t>陳鯤河</t>
  </si>
  <si>
    <t>劉仁健</t>
  </si>
  <si>
    <t>王源煌</t>
  </si>
  <si>
    <t>薛信雄</t>
  </si>
  <si>
    <t>薛博仁</t>
  </si>
  <si>
    <t>李枝昌</t>
  </si>
  <si>
    <t>蕭信建</t>
  </si>
  <si>
    <t>謝建中</t>
  </si>
  <si>
    <t>95年元月第一次</t>
  </si>
  <si>
    <t>95年元月第二次</t>
  </si>
  <si>
    <t>95年二月季賽</t>
  </si>
  <si>
    <t>95年三月第一次</t>
  </si>
  <si>
    <t>95年三月第二次</t>
  </si>
  <si>
    <t>95年四月第一次</t>
  </si>
  <si>
    <t>95年四月第二次</t>
  </si>
  <si>
    <t>95年五月第一次</t>
  </si>
  <si>
    <t>95年五月第二次</t>
  </si>
  <si>
    <t>95年六月季賽</t>
  </si>
  <si>
    <t>95年七月第一次</t>
  </si>
  <si>
    <t>95年七月第二次</t>
  </si>
  <si>
    <t>95年八月第一次</t>
  </si>
  <si>
    <t>95年八月第二次</t>
  </si>
  <si>
    <t>95年九月季賽</t>
  </si>
  <si>
    <t>95年十月第一次</t>
  </si>
  <si>
    <t>95年十月第二次</t>
  </si>
  <si>
    <t>95年十一月第一次</t>
  </si>
  <si>
    <t>95年十一月第二次</t>
  </si>
  <si>
    <t>95年度新差點</t>
  </si>
  <si>
    <t>年度積分</t>
  </si>
  <si>
    <r>
      <t>總桿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冠軍</t>
    </r>
  </si>
  <si>
    <r>
      <t>遠距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獎</t>
    </r>
  </si>
  <si>
    <t>繳費</t>
  </si>
  <si>
    <r>
      <t>參加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次數</t>
    </r>
  </si>
  <si>
    <t>全勤獎</t>
  </si>
  <si>
    <t>年平均桿數</t>
  </si>
  <si>
    <t>年平均淨桿</t>
  </si>
  <si>
    <t>v</t>
  </si>
  <si>
    <t>5-2</t>
  </si>
  <si>
    <t>7-2</t>
  </si>
  <si>
    <t>V</t>
  </si>
  <si>
    <t>8-1</t>
  </si>
  <si>
    <t>7-1</t>
  </si>
  <si>
    <t>10-1</t>
  </si>
  <si>
    <t>3-2</t>
  </si>
  <si>
    <t>林家响</t>
  </si>
  <si>
    <t>4-2</t>
  </si>
  <si>
    <t>4-1</t>
  </si>
  <si>
    <t>3-1</t>
  </si>
  <si>
    <t>林俊男</t>
  </si>
  <si>
    <t>11-1</t>
  </si>
  <si>
    <t>1-1</t>
  </si>
  <si>
    <t>童世雄</t>
  </si>
  <si>
    <t>駱國雄</t>
  </si>
  <si>
    <t>X</t>
  </si>
  <si>
    <t>蔡衝詩</t>
  </si>
  <si>
    <t>10-2</t>
  </si>
  <si>
    <t>2</t>
  </si>
  <si>
    <t>陳文強</t>
  </si>
  <si>
    <t>8-2</t>
  </si>
  <si>
    <t>11-2</t>
  </si>
  <si>
    <t>陳建成</t>
  </si>
  <si>
    <t>丁廉原</t>
  </si>
  <si>
    <t>張順良</t>
  </si>
  <si>
    <t>張益順</t>
  </si>
  <si>
    <t>1-2</t>
  </si>
  <si>
    <t>陳明裕</t>
  </si>
  <si>
    <t>趙偉翔</t>
  </si>
  <si>
    <t>唐嘉隆</t>
  </si>
  <si>
    <t>6-1</t>
  </si>
  <si>
    <t>蔡振鉎</t>
  </si>
  <si>
    <t>陳盈嘉</t>
  </si>
  <si>
    <t>蔡百鐘</t>
  </si>
  <si>
    <t>5-1</t>
  </si>
  <si>
    <t>許弘宜</t>
  </si>
  <si>
    <t>0284</t>
  </si>
  <si>
    <t>劉傳琮</t>
  </si>
  <si>
    <t>2-1</t>
  </si>
  <si>
    <t>鄭裕平</t>
  </si>
  <si>
    <t>郭冠宏</t>
  </si>
  <si>
    <t>需扣差點一次</t>
  </si>
  <si>
    <t>包淳正</t>
  </si>
  <si>
    <t>陳玉榮</t>
  </si>
  <si>
    <t>蔡育能</t>
  </si>
  <si>
    <t>曾進順</t>
  </si>
  <si>
    <t>林寬義</t>
  </si>
  <si>
    <t>歐錦泉</t>
  </si>
  <si>
    <t>陳力行</t>
  </si>
  <si>
    <t>劉勝登</t>
  </si>
  <si>
    <t>1.已得獎之隊友請勿再簽</t>
  </si>
  <si>
    <t>2.來賓亦請勿簽名</t>
  </si>
  <si>
    <t>KCA 遠距英雄榜</t>
  </si>
  <si>
    <t>賽次</t>
  </si>
  <si>
    <t>姓名</t>
  </si>
  <si>
    <r>
      <t>2</t>
    </r>
    <r>
      <rPr>
        <sz val="18"/>
        <rFont val="細明體"/>
        <family val="3"/>
      </rPr>
      <t>月</t>
    </r>
  </si>
  <si>
    <r>
      <t>3</t>
    </r>
    <r>
      <rPr>
        <sz val="18"/>
        <rFont val="細明體"/>
        <family val="3"/>
      </rPr>
      <t>月</t>
    </r>
  </si>
  <si>
    <r>
      <t>4</t>
    </r>
    <r>
      <rPr>
        <sz val="18"/>
        <rFont val="細明體"/>
        <family val="3"/>
      </rPr>
      <t>月</t>
    </r>
  </si>
  <si>
    <r>
      <t>5</t>
    </r>
    <r>
      <rPr>
        <sz val="18"/>
        <rFont val="細明體"/>
        <family val="3"/>
      </rPr>
      <t>月</t>
    </r>
  </si>
  <si>
    <r>
      <t>6</t>
    </r>
    <r>
      <rPr>
        <sz val="18"/>
        <rFont val="細明體"/>
        <family val="3"/>
      </rPr>
      <t>月</t>
    </r>
  </si>
  <si>
    <r>
      <t>7</t>
    </r>
    <r>
      <rPr>
        <sz val="18"/>
        <rFont val="細明體"/>
        <family val="3"/>
      </rPr>
      <t>月</t>
    </r>
  </si>
  <si>
    <r>
      <t>8</t>
    </r>
    <r>
      <rPr>
        <sz val="18"/>
        <rFont val="細明體"/>
        <family val="3"/>
      </rPr>
      <t>月</t>
    </r>
  </si>
  <si>
    <r>
      <t>9</t>
    </r>
    <r>
      <rPr>
        <sz val="18"/>
        <rFont val="細明體"/>
        <family val="3"/>
      </rPr>
      <t>月</t>
    </r>
  </si>
  <si>
    <r>
      <t>10</t>
    </r>
    <r>
      <rPr>
        <sz val="18"/>
        <rFont val="細明體"/>
        <family val="3"/>
      </rPr>
      <t>月</t>
    </r>
  </si>
  <si>
    <r>
      <t>11</t>
    </r>
    <r>
      <rPr>
        <sz val="18"/>
        <rFont val="細明體"/>
        <family val="3"/>
      </rPr>
      <t>月</t>
    </r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</si>
  <si>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</si>
  <si>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</si>
  <si>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</si>
  <si>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</si>
  <si>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</si>
  <si>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</si>
  <si>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</si>
  <si>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</si>
  <si>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</si>
  <si>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</si>
  <si>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</si>
  <si>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</si>
  <si>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</si>
  <si>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</si>
  <si>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B.B</t>
  </si>
  <si>
    <t>來賓</t>
  </si>
  <si>
    <t>黃玉相</t>
  </si>
  <si>
    <t>王榮華</t>
  </si>
  <si>
    <t>莫定海</t>
  </si>
  <si>
    <t>黃宏霖</t>
  </si>
  <si>
    <t>陳泰宏</t>
  </si>
  <si>
    <t>薛朱元</t>
  </si>
  <si>
    <t>曾明仁</t>
  </si>
  <si>
    <t>吳宗勳</t>
  </si>
  <si>
    <t>96年度新差點</t>
  </si>
  <si>
    <t>96年度成績</t>
  </si>
  <si>
    <t>95年二月</t>
  </si>
  <si>
    <t>95年三月</t>
  </si>
  <si>
    <t>95年四月</t>
  </si>
  <si>
    <t>95年五月</t>
  </si>
  <si>
    <t>95年六月</t>
  </si>
  <si>
    <t>95年七月</t>
  </si>
  <si>
    <t>95年八月</t>
  </si>
  <si>
    <t>95年九月</t>
  </si>
  <si>
    <t>95年十月</t>
  </si>
  <si>
    <t>95年十一月</t>
  </si>
  <si>
    <t>v</t>
  </si>
  <si>
    <t>許益郎</t>
  </si>
  <si>
    <t>v</t>
  </si>
  <si>
    <r>
      <t>1</t>
    </r>
    <r>
      <rPr>
        <sz val="18"/>
        <rFont val="細明體"/>
        <family val="3"/>
      </rPr>
      <t>月</t>
    </r>
  </si>
  <si>
    <t>本次報名</t>
  </si>
  <si>
    <t>莫定海</t>
  </si>
  <si>
    <t>郭國修</t>
  </si>
  <si>
    <t>郭國修</t>
  </si>
  <si>
    <t>李祥銘</t>
  </si>
  <si>
    <t>黃銀煌</t>
  </si>
  <si>
    <t>黃銀煌</t>
  </si>
  <si>
    <t>宋清泉</t>
  </si>
  <si>
    <t>江緯政</t>
  </si>
  <si>
    <t>江緯政</t>
  </si>
  <si>
    <t>林家响</t>
  </si>
  <si>
    <t>陳建成</t>
  </si>
  <si>
    <t>許益郎</t>
  </si>
  <si>
    <t>吳正全</t>
  </si>
  <si>
    <t>鍾惠光</t>
  </si>
  <si>
    <t>鍾惠光</t>
  </si>
  <si>
    <r>
      <t>傅俊元</t>
    </r>
    <r>
      <rPr>
        <sz val="12"/>
        <rFont val="Times New Roman"/>
        <family val="1"/>
      </rPr>
      <t>x2</t>
    </r>
  </si>
  <si>
    <r>
      <t>1</t>
    </r>
    <r>
      <rPr>
        <sz val="12"/>
        <rFont val="細明體"/>
        <family val="3"/>
      </rPr>
      <t>月</t>
    </r>
  </si>
  <si>
    <t>鄭茗澤</t>
  </si>
  <si>
    <t>陳瑞傳</t>
  </si>
  <si>
    <t>報名入隊</t>
  </si>
  <si>
    <t>隊費繳費</t>
  </si>
  <si>
    <r>
      <t>2006</t>
    </r>
    <r>
      <rPr>
        <sz val="12"/>
        <rFont val="細明體"/>
        <family val="3"/>
      </rPr>
      <t>隊員</t>
    </r>
  </si>
  <si>
    <t>陳日章</t>
  </si>
  <si>
    <t>95年度成績</t>
  </si>
  <si>
    <t>96年元月</t>
  </si>
  <si>
    <r>
      <t>96</t>
    </r>
    <r>
      <rPr>
        <sz val="12"/>
        <rFont val="細明體"/>
        <family val="3"/>
      </rPr>
      <t>年度差點</t>
    </r>
  </si>
  <si>
    <t>莫定海</t>
  </si>
  <si>
    <r>
      <t>KCA</t>
    </r>
    <r>
      <rPr>
        <sz val="12"/>
        <rFont val="MingLiU"/>
        <family val="3"/>
      </rPr>
      <t xml:space="preserve">球隊96年度2月例賽成績表 </t>
    </r>
  </si>
  <si>
    <r>
      <t>KCA</t>
    </r>
    <r>
      <rPr>
        <sz val="12"/>
        <rFont val="MingLiU"/>
        <family val="3"/>
      </rPr>
      <t xml:space="preserve">球隊96年度1月例賽成績表 </t>
    </r>
  </si>
  <si>
    <r>
      <t>KCA</t>
    </r>
    <r>
      <rPr>
        <sz val="12"/>
        <rFont val="MingLiU"/>
        <family val="3"/>
      </rPr>
      <t xml:space="preserve">球隊96年度??月例賽成績表 </t>
    </r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</si>
  <si>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</si>
  <si>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</si>
  <si>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</si>
  <si>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</si>
  <si>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</si>
  <si>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</si>
  <si>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</si>
  <si>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</si>
  <si>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</si>
  <si>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</si>
  <si>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</si>
  <si>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</si>
  <si>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</si>
  <si>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</si>
  <si>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來賓</t>
  </si>
  <si>
    <r>
      <t>KCA</t>
    </r>
    <r>
      <rPr>
        <sz val="12"/>
        <rFont val="MingLiU"/>
        <family val="3"/>
      </rPr>
      <t xml:space="preserve">球隊96年度3月例賽成績表 </t>
    </r>
  </si>
  <si>
    <t>黃玉明</t>
  </si>
  <si>
    <t>刁金郎</t>
  </si>
  <si>
    <t>曾守政</t>
  </si>
  <si>
    <t>詹德川</t>
  </si>
  <si>
    <r>
      <t>2</t>
    </r>
    <r>
      <rPr>
        <sz val="12"/>
        <rFont val="細明體"/>
        <family val="3"/>
      </rPr>
      <t>月</t>
    </r>
  </si>
  <si>
    <t>淨桿亞軍:</t>
  </si>
  <si>
    <t>林敦三</t>
  </si>
  <si>
    <t>淨桿季軍:</t>
  </si>
  <si>
    <t>陳建成</t>
  </si>
  <si>
    <t>LUCKY 7:</t>
  </si>
  <si>
    <t>蔡錦文</t>
  </si>
  <si>
    <t>近洞獎:</t>
  </si>
  <si>
    <t>柏蒂獎:</t>
  </si>
  <si>
    <t>蔡錦文</t>
  </si>
  <si>
    <t>關力隆</t>
  </si>
  <si>
    <t>李宗謀</t>
  </si>
  <si>
    <r>
      <t>周信儀</t>
    </r>
    <r>
      <rPr>
        <sz val="12"/>
        <rFont val="Times New Roman"/>
        <family val="1"/>
      </rPr>
      <t>x2</t>
    </r>
  </si>
  <si>
    <t>傅俊元</t>
  </si>
  <si>
    <t>傅俊元</t>
  </si>
  <si>
    <t>鄭茗澤</t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</si>
  <si>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</si>
  <si>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</si>
  <si>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</si>
  <si>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</si>
  <si>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</si>
  <si>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</si>
  <si>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</si>
  <si>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</si>
  <si>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</si>
  <si>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</si>
  <si>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</si>
  <si>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</si>
  <si>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</si>
  <si>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</si>
  <si>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來賓</t>
  </si>
  <si>
    <r>
      <t>KCA</t>
    </r>
    <r>
      <rPr>
        <sz val="12"/>
        <rFont val="MingLiU"/>
        <family val="3"/>
      </rPr>
      <t xml:space="preserve">球隊96年度4月例賽成績表 </t>
    </r>
  </si>
  <si>
    <r>
      <t>3</t>
    </r>
    <r>
      <rPr>
        <sz val="12"/>
        <rFont val="細明體"/>
        <family val="3"/>
      </rPr>
      <t>月</t>
    </r>
  </si>
  <si>
    <r>
      <t>1</t>
    </r>
    <r>
      <rPr>
        <sz val="12"/>
        <rFont val="細明體"/>
        <family val="3"/>
      </rPr>
      <t>月</t>
    </r>
  </si>
  <si>
    <t>吳錦益</t>
  </si>
  <si>
    <t>童世雄</t>
  </si>
  <si>
    <t>宋清泉</t>
  </si>
  <si>
    <t>徐俊偉</t>
  </si>
  <si>
    <t>未繳</t>
  </si>
  <si>
    <t>陳坤星</t>
  </si>
  <si>
    <t>周一鴻</t>
  </si>
  <si>
    <t>王世傑</t>
  </si>
  <si>
    <r>
      <t>吳正全</t>
    </r>
    <r>
      <rPr>
        <sz val="12"/>
        <rFont val="Times New Roman"/>
        <family val="1"/>
      </rPr>
      <t>x2</t>
    </r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</si>
  <si>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</si>
  <si>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</si>
  <si>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</si>
  <si>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</si>
  <si>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</si>
  <si>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</si>
  <si>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</si>
  <si>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</si>
  <si>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</si>
  <si>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</si>
  <si>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</si>
  <si>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</si>
  <si>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</si>
  <si>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</si>
  <si>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來賓</t>
  </si>
  <si>
    <t>黃玉相</t>
  </si>
  <si>
    <t>王榮華</t>
  </si>
  <si>
    <t>莫定海</t>
  </si>
  <si>
    <t>黃宏霖</t>
  </si>
  <si>
    <t>陳泰宏</t>
  </si>
  <si>
    <t>薛朱元</t>
  </si>
  <si>
    <t>曾明仁</t>
  </si>
  <si>
    <t>吳宗勳</t>
  </si>
  <si>
    <r>
      <t>KCA</t>
    </r>
    <r>
      <rPr>
        <sz val="12"/>
        <rFont val="MingLiU"/>
        <family val="3"/>
      </rPr>
      <t xml:space="preserve">球隊96年度5月例賽成績表 </t>
    </r>
  </si>
  <si>
    <t>未繳成績</t>
  </si>
  <si>
    <r>
      <t>4</t>
    </r>
    <r>
      <rPr>
        <sz val="12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</si>
</sst>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00"/>
    <numFmt numFmtId="181" formatCode="0_ "/>
    <numFmt numFmtId="182" formatCode="0.0_ "/>
    <numFmt numFmtId="183" formatCode="0.00_ 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PMingLiU"/>
      <family val="1"/>
    </font>
    <font>
      <sz val="12"/>
      <name val="細明體"/>
      <family val="3"/>
    </font>
    <font>
      <u val="single"/>
      <sz val="12"/>
      <color indexed="12"/>
      <name val="PMingLiU"/>
      <family val="1"/>
    </font>
    <font>
      <u val="single"/>
      <sz val="12"/>
      <color indexed="20"/>
      <name val="PMingLiU"/>
      <family val="1"/>
    </font>
    <font>
      <sz val="9"/>
      <name val="PMingLiU"/>
      <family val="1"/>
    </font>
    <font>
      <sz val="12"/>
      <name val="MingLiU"/>
      <family val="3"/>
    </font>
    <font>
      <sz val="12"/>
      <color indexed="12"/>
      <name val="MingLiU"/>
      <family val="3"/>
    </font>
    <font>
      <b/>
      <sz val="12"/>
      <name val="MingLiU"/>
      <family val="3"/>
    </font>
    <font>
      <sz val="12"/>
      <color indexed="10"/>
      <name val="MingLiU"/>
      <family val="3"/>
    </font>
    <font>
      <b/>
      <sz val="12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12"/>
      <name val="MingLiU"/>
      <family val="3"/>
    </font>
    <font>
      <b/>
      <sz val="12"/>
      <color indexed="9"/>
      <name val="細明體"/>
      <family val="3"/>
    </font>
    <font>
      <b/>
      <sz val="12"/>
      <color indexed="10"/>
      <name val="細明體"/>
      <family val="3"/>
    </font>
    <font>
      <b/>
      <sz val="12"/>
      <name val="Times New Roman"/>
      <family val="1"/>
    </font>
    <font>
      <sz val="12"/>
      <color indexed="12"/>
      <name val="細明體"/>
      <family val="3"/>
    </font>
    <font>
      <sz val="16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12"/>
      <color indexed="10"/>
      <name val="MingLiU"/>
      <family val="3"/>
    </font>
    <font>
      <b/>
      <sz val="12"/>
      <color indexed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15" applyFont="1">
      <alignment vertical="center"/>
      <protection/>
    </xf>
    <xf numFmtId="0" fontId="7" fillId="0" borderId="0" xfId="15" applyFont="1" applyAlignment="1">
      <alignment horizontal="center" vertical="center"/>
      <protection/>
    </xf>
    <xf numFmtId="0" fontId="2" fillId="0" borderId="0" xfId="15">
      <alignment vertical="center"/>
      <protection/>
    </xf>
    <xf numFmtId="0" fontId="7" fillId="2" borderId="1" xfId="15" applyFont="1" applyFill="1" applyBorder="1" applyAlignment="1">
      <alignment horizontal="center" vertical="center"/>
      <protection/>
    </xf>
    <xf numFmtId="0" fontId="7" fillId="2" borderId="2" xfId="15" applyFont="1" applyFill="1" applyBorder="1" applyAlignment="1">
      <alignment horizontal="center" vertical="center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9" fillId="2" borderId="2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right" vertical="center"/>
      <protection/>
    </xf>
    <xf numFmtId="49" fontId="3" fillId="0" borderId="2" xfId="15" applyNumberFormat="1" applyFont="1" applyBorder="1" applyAlignment="1">
      <alignment horizontal="center"/>
      <protection/>
    </xf>
    <xf numFmtId="49" fontId="3" fillId="0" borderId="2" xfId="15" applyNumberFormat="1" applyFont="1" applyBorder="1" applyAlignment="1">
      <alignment horizontal="center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0" fontId="11" fillId="0" borderId="2" xfId="15" applyFont="1" applyFill="1" applyBorder="1" applyAlignment="1">
      <alignment horizontal="center" vertical="center"/>
      <protection/>
    </xf>
    <xf numFmtId="0" fontId="8" fillId="0" borderId="2" xfId="15" applyFont="1" applyBorder="1" applyAlignment="1">
      <alignment horizontal="center" vertical="center"/>
      <protection/>
    </xf>
    <xf numFmtId="0" fontId="7" fillId="0" borderId="2" xfId="15" applyFont="1" applyFill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8" fillId="0" borderId="5" xfId="15" applyFont="1" applyBorder="1" applyAlignment="1">
      <alignment horizontal="center" vertical="center"/>
      <protection/>
    </xf>
    <xf numFmtId="49" fontId="3" fillId="0" borderId="2" xfId="15" applyNumberFormat="1" applyFont="1" applyFill="1" applyBorder="1" applyAlignment="1">
      <alignment horizontal="center" vertical="center"/>
      <protection/>
    </xf>
    <xf numFmtId="49" fontId="12" fillId="0" borderId="2" xfId="15" applyNumberFormat="1" applyFont="1" applyFill="1" applyBorder="1" applyAlignment="1">
      <alignment horizontal="center" vertical="center"/>
      <protection/>
    </xf>
    <xf numFmtId="49" fontId="3" fillId="0" borderId="2" xfId="15" applyNumberFormat="1" applyFont="1" applyBorder="1" applyAlignment="1">
      <alignment horizontal="center" vertical="center" wrapText="1"/>
      <protection/>
    </xf>
    <xf numFmtId="49" fontId="12" fillId="0" borderId="2" xfId="15" applyNumberFormat="1" applyFont="1" applyBorder="1" applyAlignment="1">
      <alignment horizontal="center" vertical="center"/>
      <protection/>
    </xf>
    <xf numFmtId="0" fontId="9" fillId="0" borderId="2" xfId="15" applyFont="1" applyFill="1" applyBorder="1" applyAlignment="1">
      <alignment horizontal="center" vertical="center"/>
      <protection/>
    </xf>
    <xf numFmtId="49" fontId="13" fillId="0" borderId="2" xfId="15" applyNumberFormat="1" applyFont="1" applyFill="1" applyBorder="1" applyAlignment="1">
      <alignment horizontal="center" vertical="center"/>
      <protection/>
    </xf>
    <xf numFmtId="49" fontId="14" fillId="0" borderId="2" xfId="15" applyNumberFormat="1" applyFont="1" applyFill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 wrapText="1"/>
      <protection/>
    </xf>
    <xf numFmtId="180" fontId="3" fillId="0" borderId="2" xfId="15" applyNumberFormat="1" applyFont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180" fontId="14" fillId="0" borderId="2" xfId="15" applyNumberFormat="1" applyFont="1" applyFill="1" applyBorder="1" applyAlignment="1">
      <alignment horizontal="center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3" fillId="3" borderId="2" xfId="15" applyFont="1" applyFill="1" applyBorder="1" applyAlignment="1">
      <alignment horizontal="center"/>
      <protection/>
    </xf>
    <xf numFmtId="0" fontId="7" fillId="0" borderId="6" xfId="15" applyFont="1" applyBorder="1">
      <alignment vertical="center"/>
      <protection/>
    </xf>
    <xf numFmtId="180" fontId="7" fillId="0" borderId="2" xfId="15" applyNumberFormat="1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15" fillId="0" borderId="2" xfId="15" applyFont="1" applyFill="1" applyBorder="1" applyAlignment="1">
      <alignment horizontal="center" vertical="center"/>
      <protection/>
    </xf>
    <xf numFmtId="0" fontId="7" fillId="3" borderId="2" xfId="15" applyFont="1" applyFill="1" applyBorder="1" applyAlignment="1">
      <alignment horizontal="center"/>
      <protection/>
    </xf>
    <xf numFmtId="0" fontId="7" fillId="0" borderId="2" xfId="15" applyFont="1" applyBorder="1" applyAlignment="1">
      <alignment horizontal="center" vertical="center" wrapText="1"/>
      <protection/>
    </xf>
    <xf numFmtId="179" fontId="3" fillId="0" borderId="2" xfId="15" applyNumberFormat="1" applyFont="1" applyBorder="1" applyAlignment="1">
      <alignment horizontal="center" vertical="center"/>
      <protection/>
    </xf>
    <xf numFmtId="0" fontId="16" fillId="0" borderId="0" xfId="15" applyFont="1" applyFill="1" applyAlignment="1">
      <alignment horizontal="left" vertical="center"/>
      <protection/>
    </xf>
    <xf numFmtId="0" fontId="16" fillId="0" borderId="0" xfId="15" applyFont="1" applyFill="1" applyAlignment="1">
      <alignment horizontal="center" vertical="center"/>
      <protection/>
    </xf>
    <xf numFmtId="0" fontId="16" fillId="4" borderId="2" xfId="15" applyFont="1" applyFill="1" applyBorder="1" applyAlignment="1">
      <alignment horizontal="center" vertical="center" wrapText="1"/>
      <protection/>
    </xf>
    <xf numFmtId="0" fontId="16" fillId="5" borderId="2" xfId="15" applyFont="1" applyFill="1" applyBorder="1" applyAlignment="1">
      <alignment horizontal="center" vertical="center"/>
      <protection/>
    </xf>
    <xf numFmtId="49" fontId="3" fillId="0" borderId="7" xfId="15" applyNumberFormat="1" applyFont="1" applyBorder="1" applyAlignment="1">
      <alignment horizontal="center" vertical="center" wrapText="1"/>
      <protection/>
    </xf>
    <xf numFmtId="0" fontId="3" fillId="0" borderId="7" xfId="15" applyFont="1" applyBorder="1" applyAlignment="1">
      <alignment horizontal="center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Alignment="1">
      <alignment horizontal="center" vertical="center"/>
      <protection/>
    </xf>
    <xf numFmtId="0" fontId="17" fillId="6" borderId="2" xfId="15" applyFont="1" applyFill="1" applyBorder="1" applyAlignment="1">
      <alignment horizontal="center" vertical="center"/>
      <protection/>
    </xf>
    <xf numFmtId="0" fontId="11" fillId="0" borderId="2" xfId="15" applyFont="1" applyBorder="1" applyAlignment="1">
      <alignment horizontal="center" vertical="center"/>
      <protection/>
    </xf>
    <xf numFmtId="0" fontId="3" fillId="7" borderId="2" xfId="15" applyFont="1" applyFill="1" applyBorder="1" applyAlignment="1">
      <alignment horizontal="center" vertical="center"/>
      <protection/>
    </xf>
    <xf numFmtId="0" fontId="11" fillId="7" borderId="2" xfId="15" applyFont="1" applyFill="1" applyBorder="1" applyAlignment="1">
      <alignment horizontal="center" vertical="center"/>
      <protection/>
    </xf>
    <xf numFmtId="0" fontId="3" fillId="2" borderId="2" xfId="15" applyFont="1" applyFill="1" applyBorder="1" applyAlignment="1">
      <alignment horizontal="center" vertical="center"/>
      <protection/>
    </xf>
    <xf numFmtId="0" fontId="12" fillId="0" borderId="2" xfId="15" applyNumberFormat="1" applyFont="1" applyBorder="1" applyAlignment="1">
      <alignment horizontal="center" vertical="center"/>
      <protection/>
    </xf>
    <xf numFmtId="0" fontId="12" fillId="2" borderId="2" xfId="15" applyNumberFormat="1" applyFont="1" applyFill="1" applyBorder="1" applyAlignment="1">
      <alignment horizontal="center" vertical="center"/>
      <protection/>
    </xf>
    <xf numFmtId="181" fontId="12" fillId="0" borderId="2" xfId="15" applyNumberFormat="1" applyFont="1" applyBorder="1" applyAlignment="1">
      <alignment horizontal="center" vertical="center"/>
      <protection/>
    </xf>
    <xf numFmtId="181" fontId="18" fillId="0" borderId="2" xfId="15" applyNumberFormat="1" applyFont="1" applyBorder="1" applyAlignment="1">
      <alignment horizontal="center" vertical="center"/>
      <protection/>
    </xf>
    <xf numFmtId="0" fontId="12" fillId="0" borderId="0" xfId="15" applyFont="1" applyAlignment="1">
      <alignment horizontal="left" vertical="center"/>
      <protection/>
    </xf>
    <xf numFmtId="0" fontId="3" fillId="0" borderId="2" xfId="15" applyFont="1" applyBorder="1" applyAlignment="1">
      <alignment horizontal="center"/>
      <protection/>
    </xf>
    <xf numFmtId="0" fontId="14" fillId="0" borderId="2" xfId="15" applyFont="1" applyFill="1" applyBorder="1" applyAlignment="1">
      <alignment horizontal="center" vertical="center"/>
      <protection/>
    </xf>
    <xf numFmtId="180" fontId="3" fillId="0" borderId="2" xfId="15" applyNumberFormat="1" applyFont="1" applyFill="1" applyBorder="1" applyAlignment="1">
      <alignment horizontal="center" vertical="center"/>
      <protection/>
    </xf>
    <xf numFmtId="0" fontId="12" fillId="0" borderId="2" xfId="15" applyFont="1" applyBorder="1" applyAlignment="1">
      <alignment horizontal="center" vertical="center"/>
      <protection/>
    </xf>
    <xf numFmtId="0" fontId="17" fillId="0" borderId="0" xfId="15" applyFont="1" applyAlignment="1">
      <alignment horizontal="center" vertical="center"/>
      <protection/>
    </xf>
    <xf numFmtId="0" fontId="19" fillId="0" borderId="0" xfId="15" applyFont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20" fillId="0" borderId="0" xfId="15" applyFont="1">
      <alignment vertical="center"/>
      <protection/>
    </xf>
    <xf numFmtId="0" fontId="21" fillId="0" borderId="0" xfId="15" applyFont="1">
      <alignment vertical="center"/>
      <protection/>
    </xf>
    <xf numFmtId="0" fontId="21" fillId="0" borderId="2" xfId="15" applyFont="1" applyBorder="1" applyAlignment="1">
      <alignment horizontal="center" vertical="center"/>
      <protection/>
    </xf>
    <xf numFmtId="49" fontId="21" fillId="0" borderId="2" xfId="15" applyNumberFormat="1" applyFont="1" applyBorder="1" applyAlignment="1">
      <alignment horizontal="center" vertical="center"/>
      <protection/>
    </xf>
    <xf numFmtId="0" fontId="21" fillId="0" borderId="0" xfId="15" applyFont="1" applyAlignment="1">
      <alignment horizontal="center" vertical="center"/>
      <protection/>
    </xf>
    <xf numFmtId="49" fontId="22" fillId="0" borderId="2" xfId="15" applyNumberFormat="1" applyFont="1" applyBorder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19" fillId="0" borderId="2" xfId="15" applyFont="1" applyBorder="1" applyAlignment="1">
      <alignment horizontal="center" vertical="center"/>
      <protection/>
    </xf>
    <xf numFmtId="0" fontId="18" fillId="0" borderId="2" xfId="15" applyFont="1" applyBorder="1" applyAlignment="1">
      <alignment horizontal="center" vertical="center"/>
      <protection/>
    </xf>
    <xf numFmtId="0" fontId="12" fillId="0" borderId="2" xfId="15" applyFont="1" applyBorder="1" applyAlignment="1">
      <alignment horizontal="center" vertical="center" wrapText="1"/>
      <protection/>
    </xf>
    <xf numFmtId="49" fontId="12" fillId="0" borderId="7" xfId="15" applyNumberFormat="1" applyFont="1" applyBorder="1" applyAlignment="1">
      <alignment horizontal="center" vertical="center" wrapText="1"/>
      <protection/>
    </xf>
    <xf numFmtId="181" fontId="17" fillId="7" borderId="2" xfId="15" applyNumberFormat="1" applyFont="1" applyFill="1" applyBorder="1" applyAlignment="1">
      <alignment horizontal="center" vertical="center"/>
      <protection/>
    </xf>
    <xf numFmtId="0" fontId="17" fillId="7" borderId="2" xfId="15" applyFont="1" applyFill="1" applyBorder="1" applyAlignment="1">
      <alignment horizontal="center" vertical="center"/>
      <protection/>
    </xf>
    <xf numFmtId="0" fontId="18" fillId="7" borderId="2" xfId="15" applyFont="1" applyFill="1" applyBorder="1" applyAlignment="1">
      <alignment horizontal="center" vertical="center"/>
      <protection/>
    </xf>
    <xf numFmtId="3" fontId="24" fillId="0" borderId="0" xfId="15" applyNumberFormat="1" applyFont="1" applyAlignment="1">
      <alignment horizontal="left" vertical="center"/>
      <protection/>
    </xf>
    <xf numFmtId="0" fontId="25" fillId="0" borderId="2" xfId="15" applyFont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2" xfId="15" applyFont="1" applyBorder="1">
      <alignment vertical="center"/>
      <protection/>
    </xf>
    <xf numFmtId="179" fontId="3" fillId="0" borderId="2" xfId="15" applyNumberFormat="1" applyFont="1" applyBorder="1" applyAlignment="1">
      <alignment horizontal="center" vertical="center"/>
      <protection/>
    </xf>
    <xf numFmtId="0" fontId="12" fillId="0" borderId="8" xfId="15" applyFont="1" applyBorder="1" applyAlignment="1">
      <alignment horizontal="center" vertical="center"/>
      <protection/>
    </xf>
    <xf numFmtId="0" fontId="7" fillId="0" borderId="9" xfId="15" applyFont="1" applyBorder="1" applyAlignment="1">
      <alignment horizontal="center" vertical="center"/>
      <protection/>
    </xf>
    <xf numFmtId="0" fontId="8" fillId="2" borderId="3" xfId="15" applyFont="1" applyFill="1" applyBorder="1" applyAlignment="1">
      <alignment horizontal="center" vertical="center"/>
      <protection/>
    </xf>
    <xf numFmtId="0" fontId="7" fillId="2" borderId="4" xfId="15" applyFont="1" applyFill="1" applyBorder="1" applyAlignment="1">
      <alignment horizontal="center" vertical="center"/>
      <protection/>
    </xf>
    <xf numFmtId="0" fontId="7" fillId="2" borderId="5" xfId="15" applyFont="1" applyFill="1" applyBorder="1" applyAlignment="1">
      <alignment horizontal="center" vertical="center"/>
      <protection/>
    </xf>
    <xf numFmtId="0" fontId="20" fillId="0" borderId="0" xfId="15" applyFont="1" applyAlignment="1">
      <alignment vertical="center"/>
      <protection/>
    </xf>
    <xf numFmtId="0" fontId="21" fillId="0" borderId="2" xfId="15" applyFont="1" applyBorder="1" applyAlignment="1">
      <alignment horizontal="center" vertical="center"/>
      <protection/>
    </xf>
  </cellXfs>
  <cellStyles count="9">
    <cellStyle name="Normal" xfId="0"/>
    <cellStyle name="一般_KCA球隊95年度成績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7" sqref="F77"/>
    </sheetView>
  </sheetViews>
  <sheetFormatPr defaultColWidth="9.00390625" defaultRowHeight="16.5"/>
  <cols>
    <col min="1" max="1" width="7.125" style="47" customWidth="1"/>
    <col min="2" max="2" width="7.50390625" style="47" bestFit="1" customWidth="1"/>
    <col min="3" max="3" width="8.50390625" style="62" customWidth="1"/>
    <col min="4" max="4" width="6.125" style="47" customWidth="1"/>
    <col min="5" max="5" width="6.75390625" style="63" customWidth="1"/>
    <col min="6" max="6" width="7.25390625" style="64" customWidth="1"/>
    <col min="7" max="7" width="6.125" style="47" customWidth="1"/>
    <col min="8" max="8" width="6.75390625" style="63" customWidth="1"/>
    <col min="9" max="9" width="7.25390625" style="64" customWidth="1"/>
    <col min="10" max="10" width="6.125" style="47" customWidth="1"/>
    <col min="11" max="11" width="6.75390625" style="63" customWidth="1"/>
    <col min="12" max="12" width="7.25390625" style="64" customWidth="1"/>
    <col min="13" max="13" width="6.125" style="47" customWidth="1"/>
    <col min="14" max="14" width="6.75390625" style="63" customWidth="1"/>
    <col min="15" max="15" width="7.25390625" style="64" customWidth="1"/>
    <col min="16" max="16" width="6.125" style="47" customWidth="1"/>
    <col min="17" max="17" width="6.75390625" style="63" customWidth="1"/>
    <col min="18" max="18" width="7.25390625" style="64" customWidth="1"/>
    <col min="19" max="19" width="6.125" style="47" customWidth="1"/>
    <col min="20" max="20" width="6.75390625" style="63" customWidth="1"/>
    <col min="21" max="21" width="7.25390625" style="64" customWidth="1"/>
    <col min="22" max="22" width="6.125" style="47" customWidth="1"/>
    <col min="23" max="23" width="6.75390625" style="63" customWidth="1"/>
    <col min="24" max="24" width="7.25390625" style="64" customWidth="1"/>
    <col min="25" max="25" width="6.125" style="47" customWidth="1"/>
    <col min="26" max="26" width="6.75390625" style="63" customWidth="1"/>
    <col min="27" max="27" width="7.25390625" style="64" customWidth="1"/>
    <col min="28" max="28" width="6.125" style="47" customWidth="1"/>
    <col min="29" max="29" width="6.75390625" style="63" customWidth="1"/>
    <col min="30" max="30" width="7.25390625" style="64" customWidth="1"/>
    <col min="31" max="31" width="6.125" style="47" customWidth="1"/>
    <col min="32" max="32" width="6.75390625" style="63" customWidth="1"/>
    <col min="33" max="33" width="7.25390625" style="64" customWidth="1"/>
    <col min="34" max="34" width="6.125" style="47" customWidth="1"/>
    <col min="35" max="35" width="6.75390625" style="63" customWidth="1"/>
    <col min="36" max="36" width="7.25390625" style="64" customWidth="1"/>
    <col min="37" max="37" width="6.125" style="47" customWidth="1"/>
    <col min="38" max="38" width="6.75390625" style="63" customWidth="1"/>
    <col min="39" max="39" width="7.25390625" style="64" customWidth="1"/>
    <col min="40" max="40" width="6.125" style="47" customWidth="1"/>
    <col min="41" max="41" width="6.75390625" style="63" customWidth="1"/>
    <col min="42" max="42" width="7.25390625" style="64" customWidth="1"/>
    <col min="43" max="43" width="6.125" style="47" customWidth="1"/>
    <col min="44" max="44" width="6.75390625" style="63" customWidth="1"/>
    <col min="45" max="45" width="7.25390625" style="64" customWidth="1"/>
    <col min="46" max="46" width="6.125" style="47" customWidth="1"/>
    <col min="47" max="47" width="6.75390625" style="63" customWidth="1"/>
    <col min="48" max="48" width="7.25390625" style="64" customWidth="1"/>
    <col min="49" max="49" width="6.125" style="47" customWidth="1"/>
    <col min="50" max="50" width="6.75390625" style="63" customWidth="1"/>
    <col min="51" max="51" width="7.25390625" style="64" customWidth="1"/>
    <col min="52" max="52" width="6.125" style="47" customWidth="1"/>
    <col min="53" max="53" width="6.75390625" style="63" customWidth="1"/>
    <col min="54" max="60" width="7.25390625" style="64" customWidth="1"/>
    <col min="61" max="61" width="5.25390625" style="64" customWidth="1"/>
    <col min="62" max="63" width="5.125" style="63" customWidth="1"/>
    <col min="64" max="64" width="5.125" style="64" customWidth="1"/>
    <col min="65" max="66" width="5.125" style="63" customWidth="1"/>
    <col min="67" max="68" width="7.125" style="63" customWidth="1"/>
    <col min="69" max="69" width="6.75390625" style="63" customWidth="1"/>
    <col min="70" max="70" width="9.00390625" style="46" customWidth="1"/>
    <col min="71" max="16384" width="9.00390625" style="47" customWidth="1"/>
  </cols>
  <sheetData>
    <row r="1" spans="1:70" s="41" customFormat="1" ht="16.5">
      <c r="A1" s="81" t="s">
        <v>254</v>
      </c>
      <c r="B1" s="82"/>
      <c r="C1" s="82"/>
      <c r="D1" s="83" t="s">
        <v>95</v>
      </c>
      <c r="E1" s="83"/>
      <c r="F1" s="83"/>
      <c r="G1" s="83" t="s">
        <v>96</v>
      </c>
      <c r="H1" s="83"/>
      <c r="I1" s="83"/>
      <c r="J1" s="83" t="s">
        <v>97</v>
      </c>
      <c r="K1" s="83"/>
      <c r="L1" s="83"/>
      <c r="M1" s="83" t="s">
        <v>98</v>
      </c>
      <c r="N1" s="83"/>
      <c r="O1" s="83"/>
      <c r="P1" s="83" t="s">
        <v>99</v>
      </c>
      <c r="Q1" s="83"/>
      <c r="R1" s="83"/>
      <c r="S1" s="83" t="s">
        <v>100</v>
      </c>
      <c r="T1" s="83"/>
      <c r="U1" s="83"/>
      <c r="V1" s="83" t="s">
        <v>101</v>
      </c>
      <c r="W1" s="83"/>
      <c r="X1" s="83"/>
      <c r="Y1" s="83" t="s">
        <v>102</v>
      </c>
      <c r="Z1" s="83"/>
      <c r="AA1" s="83"/>
      <c r="AB1" s="83" t="s">
        <v>103</v>
      </c>
      <c r="AC1" s="83"/>
      <c r="AD1" s="83"/>
      <c r="AE1" s="83" t="s">
        <v>104</v>
      </c>
      <c r="AF1" s="83"/>
      <c r="AG1" s="83"/>
      <c r="AH1" s="83" t="s">
        <v>105</v>
      </c>
      <c r="AI1" s="83"/>
      <c r="AJ1" s="83"/>
      <c r="AK1" s="83" t="s">
        <v>106</v>
      </c>
      <c r="AL1" s="83"/>
      <c r="AM1" s="83"/>
      <c r="AN1" s="83" t="s">
        <v>107</v>
      </c>
      <c r="AO1" s="83"/>
      <c r="AP1" s="83"/>
      <c r="AQ1" s="83" t="s">
        <v>108</v>
      </c>
      <c r="AR1" s="83"/>
      <c r="AS1" s="83"/>
      <c r="AT1" s="83" t="s">
        <v>109</v>
      </c>
      <c r="AU1" s="83"/>
      <c r="AV1" s="83"/>
      <c r="AW1" s="83" t="s">
        <v>110</v>
      </c>
      <c r="AX1" s="83"/>
      <c r="AY1" s="83"/>
      <c r="AZ1" s="83" t="s">
        <v>111</v>
      </c>
      <c r="BA1" s="83"/>
      <c r="BB1" s="83"/>
      <c r="BC1" s="83" t="s">
        <v>112</v>
      </c>
      <c r="BD1" s="83"/>
      <c r="BE1" s="83"/>
      <c r="BF1" s="83" t="s">
        <v>113</v>
      </c>
      <c r="BG1" s="83"/>
      <c r="BH1" s="83"/>
      <c r="BI1" s="39"/>
      <c r="BJ1" s="83"/>
      <c r="BK1" s="83"/>
      <c r="BL1" s="83"/>
      <c r="BM1" s="83"/>
      <c r="BN1" s="83"/>
      <c r="BO1" s="83"/>
      <c r="BP1" s="83"/>
      <c r="BQ1" s="83"/>
      <c r="BR1" s="40"/>
    </row>
    <row r="2" spans="1:69" ht="33">
      <c r="A2" s="42" t="s">
        <v>0</v>
      </c>
      <c r="B2" s="42" t="s">
        <v>1</v>
      </c>
      <c r="C2" s="42" t="s">
        <v>114</v>
      </c>
      <c r="D2" s="43" t="s">
        <v>2</v>
      </c>
      <c r="E2" s="43" t="s">
        <v>7</v>
      </c>
      <c r="F2" s="43" t="s">
        <v>37</v>
      </c>
      <c r="G2" s="43" t="s">
        <v>2</v>
      </c>
      <c r="H2" s="43" t="s">
        <v>7</v>
      </c>
      <c r="I2" s="43" t="s">
        <v>37</v>
      </c>
      <c r="J2" s="43" t="s">
        <v>2</v>
      </c>
      <c r="K2" s="43" t="s">
        <v>7</v>
      </c>
      <c r="L2" s="43" t="s">
        <v>37</v>
      </c>
      <c r="M2" s="43" t="s">
        <v>2</v>
      </c>
      <c r="N2" s="43" t="s">
        <v>7</v>
      </c>
      <c r="O2" s="43" t="s">
        <v>37</v>
      </c>
      <c r="P2" s="43" t="s">
        <v>2</v>
      </c>
      <c r="Q2" s="43" t="s">
        <v>7</v>
      </c>
      <c r="R2" s="43" t="s">
        <v>37</v>
      </c>
      <c r="S2" s="43" t="s">
        <v>2</v>
      </c>
      <c r="T2" s="43" t="s">
        <v>7</v>
      </c>
      <c r="U2" s="43" t="s">
        <v>37</v>
      </c>
      <c r="V2" s="43" t="s">
        <v>2</v>
      </c>
      <c r="W2" s="43" t="s">
        <v>7</v>
      </c>
      <c r="X2" s="43" t="s">
        <v>37</v>
      </c>
      <c r="Y2" s="43" t="s">
        <v>2</v>
      </c>
      <c r="Z2" s="43" t="s">
        <v>7</v>
      </c>
      <c r="AA2" s="43" t="s">
        <v>37</v>
      </c>
      <c r="AB2" s="43" t="s">
        <v>2</v>
      </c>
      <c r="AC2" s="43" t="s">
        <v>7</v>
      </c>
      <c r="AD2" s="43" t="s">
        <v>37</v>
      </c>
      <c r="AE2" s="43" t="s">
        <v>2</v>
      </c>
      <c r="AF2" s="43" t="s">
        <v>7</v>
      </c>
      <c r="AG2" s="43" t="s">
        <v>37</v>
      </c>
      <c r="AH2" s="43" t="s">
        <v>2</v>
      </c>
      <c r="AI2" s="43" t="s">
        <v>7</v>
      </c>
      <c r="AJ2" s="43" t="s">
        <v>37</v>
      </c>
      <c r="AK2" s="43" t="s">
        <v>2</v>
      </c>
      <c r="AL2" s="43" t="s">
        <v>7</v>
      </c>
      <c r="AM2" s="43" t="s">
        <v>37</v>
      </c>
      <c r="AN2" s="43" t="s">
        <v>2</v>
      </c>
      <c r="AO2" s="43" t="s">
        <v>7</v>
      </c>
      <c r="AP2" s="43" t="s">
        <v>37</v>
      </c>
      <c r="AQ2" s="43" t="s">
        <v>2</v>
      </c>
      <c r="AR2" s="43" t="s">
        <v>7</v>
      </c>
      <c r="AS2" s="43" t="s">
        <v>37</v>
      </c>
      <c r="AT2" s="43" t="s">
        <v>2</v>
      </c>
      <c r="AU2" s="43" t="s">
        <v>7</v>
      </c>
      <c r="AV2" s="43" t="s">
        <v>37</v>
      </c>
      <c r="AW2" s="43" t="s">
        <v>2</v>
      </c>
      <c r="AX2" s="43" t="s">
        <v>7</v>
      </c>
      <c r="AY2" s="43" t="s">
        <v>37</v>
      </c>
      <c r="AZ2" s="43" t="s">
        <v>2</v>
      </c>
      <c r="BA2" s="43" t="s">
        <v>7</v>
      </c>
      <c r="BB2" s="43" t="s">
        <v>37</v>
      </c>
      <c r="BC2" s="43" t="s">
        <v>2</v>
      </c>
      <c r="BD2" s="43" t="s">
        <v>7</v>
      </c>
      <c r="BE2" s="43" t="s">
        <v>37</v>
      </c>
      <c r="BF2" s="43" t="s">
        <v>2</v>
      </c>
      <c r="BG2" s="43" t="s">
        <v>7</v>
      </c>
      <c r="BH2" s="43" t="s">
        <v>37</v>
      </c>
      <c r="BI2" s="44" t="s">
        <v>115</v>
      </c>
      <c r="BJ2" s="44" t="s">
        <v>116</v>
      </c>
      <c r="BK2" s="44" t="s">
        <v>117</v>
      </c>
      <c r="BL2" s="45" t="s">
        <v>118</v>
      </c>
      <c r="BM2" s="44" t="s">
        <v>119</v>
      </c>
      <c r="BN2" s="44" t="s">
        <v>120</v>
      </c>
      <c r="BO2" s="44" t="s">
        <v>121</v>
      </c>
      <c r="BP2" s="44" t="s">
        <v>122</v>
      </c>
      <c r="BQ2" s="75" t="s">
        <v>256</v>
      </c>
    </row>
    <row r="3" spans="1:70" ht="16.5">
      <c r="A3" s="28">
        <v>2366</v>
      </c>
      <c r="B3" s="26" t="s">
        <v>16</v>
      </c>
      <c r="C3" s="48">
        <v>19</v>
      </c>
      <c r="D3" s="28">
        <v>90</v>
      </c>
      <c r="E3" s="49">
        <v>18</v>
      </c>
      <c r="F3" s="28">
        <v>10</v>
      </c>
      <c r="G3" s="50">
        <v>105</v>
      </c>
      <c r="H3" s="51">
        <v>18</v>
      </c>
      <c r="I3" s="50">
        <v>19</v>
      </c>
      <c r="J3" s="28">
        <v>87</v>
      </c>
      <c r="K3" s="49">
        <v>16</v>
      </c>
      <c r="L3" s="28">
        <v>31</v>
      </c>
      <c r="M3" s="50">
        <v>88</v>
      </c>
      <c r="N3" s="51">
        <v>16</v>
      </c>
      <c r="O3" s="50">
        <v>39</v>
      </c>
      <c r="P3" s="28">
        <v>90</v>
      </c>
      <c r="Q3" s="49">
        <v>16</v>
      </c>
      <c r="R3" s="28">
        <v>46</v>
      </c>
      <c r="S3" s="50">
        <v>91</v>
      </c>
      <c r="T3" s="51">
        <v>16</v>
      </c>
      <c r="U3" s="50">
        <v>55</v>
      </c>
      <c r="V3" s="31"/>
      <c r="W3" s="12">
        <f>IF(T3="X","X",IF(V3&lt;=0,T3,"X"))</f>
        <v>16</v>
      </c>
      <c r="X3" s="31">
        <f>IF(U3="X","X",IF(V3&lt;=0,U3,"X"))</f>
        <v>55</v>
      </c>
      <c r="Y3" s="50">
        <v>97</v>
      </c>
      <c r="Z3" s="51">
        <v>16</v>
      </c>
      <c r="AA3" s="50">
        <v>62</v>
      </c>
      <c r="AB3" s="31">
        <v>91</v>
      </c>
      <c r="AC3" s="12">
        <v>15</v>
      </c>
      <c r="AD3" s="31">
        <v>77</v>
      </c>
      <c r="AE3" s="50">
        <v>96</v>
      </c>
      <c r="AF3" s="51">
        <v>15</v>
      </c>
      <c r="AG3" s="50">
        <v>82</v>
      </c>
      <c r="AH3" s="31" t="s">
        <v>123</v>
      </c>
      <c r="AI3" s="12">
        <v>15</v>
      </c>
      <c r="AJ3" s="31">
        <v>96</v>
      </c>
      <c r="AK3" s="50">
        <v>91</v>
      </c>
      <c r="AL3" s="51">
        <v>15</v>
      </c>
      <c r="AM3" s="50">
        <v>109</v>
      </c>
      <c r="AN3" s="31">
        <v>92</v>
      </c>
      <c r="AO3" s="12">
        <v>15</v>
      </c>
      <c r="AP3" s="31">
        <v>114</v>
      </c>
      <c r="AQ3" s="50">
        <v>92</v>
      </c>
      <c r="AR3" s="51">
        <v>15</v>
      </c>
      <c r="AS3" s="50">
        <v>125</v>
      </c>
      <c r="AT3" s="31" t="s">
        <v>123</v>
      </c>
      <c r="AU3" s="12">
        <v>15</v>
      </c>
      <c r="AV3" s="31">
        <v>133</v>
      </c>
      <c r="AW3" s="50">
        <v>86</v>
      </c>
      <c r="AX3" s="51">
        <f>AU3-0</f>
        <v>15</v>
      </c>
      <c r="AY3" s="50">
        <f>AV3+13</f>
        <v>146</v>
      </c>
      <c r="AZ3" s="31">
        <v>107</v>
      </c>
      <c r="BA3" s="12">
        <f>AX3-0</f>
        <v>15</v>
      </c>
      <c r="BB3" s="31">
        <f>AY3+5</f>
        <v>151</v>
      </c>
      <c r="BC3" s="50">
        <v>84</v>
      </c>
      <c r="BD3" s="51">
        <f>BA3-1</f>
        <v>14</v>
      </c>
      <c r="BE3" s="50">
        <f>BB3+13</f>
        <v>164</v>
      </c>
      <c r="BF3" s="31">
        <v>93</v>
      </c>
      <c r="BG3" s="12">
        <f>BD3-0</f>
        <v>14</v>
      </c>
      <c r="BH3" s="31">
        <f>BE3+5</f>
        <v>169</v>
      </c>
      <c r="BI3" s="52">
        <v>1</v>
      </c>
      <c r="BJ3" s="10" t="s">
        <v>124</v>
      </c>
      <c r="BK3" s="10" t="s">
        <v>125</v>
      </c>
      <c r="BL3" s="28" t="s">
        <v>126</v>
      </c>
      <c r="BM3" s="53">
        <f aca="true" t="shared" si="0" ref="BM3:BM34">COUNTA(D3,G3,J3,M3,P3,S3,V3,Y3,AB3,AE3,AH3,AK3,AN3,AQ3,AT3,AW3,AZ3,BC3,BF3)</f>
        <v>18</v>
      </c>
      <c r="BN3" s="54" t="s">
        <v>123</v>
      </c>
      <c r="BO3" s="55">
        <f aca="true" t="shared" si="1" ref="BO3:BO34">AVERAGE(D3,G3,J3,M3,P3,S3,V3,Y3,AB3,AE3,AK3,AN3,AQ3,AW3,AZ3,BC3,BF3)</f>
        <v>92.5</v>
      </c>
      <c r="BP3" s="55">
        <f aca="true" t="shared" si="2" ref="BP3:BP34">+BO3-72</f>
        <v>20.5</v>
      </c>
      <c r="BQ3" s="56">
        <f aca="true" t="shared" si="3" ref="BQ3:BQ34">IF(BO3-72-BG3&gt;3,BG3+3,BP3)</f>
        <v>17</v>
      </c>
      <c r="BR3" s="57"/>
    </row>
    <row r="4" spans="1:69" ht="16.5">
      <c r="A4" s="28">
        <v>2501</v>
      </c>
      <c r="B4" s="26" t="s">
        <v>18</v>
      </c>
      <c r="C4" s="48">
        <v>19</v>
      </c>
      <c r="D4" s="28">
        <v>93</v>
      </c>
      <c r="E4" s="49">
        <v>19</v>
      </c>
      <c r="F4" s="28">
        <v>8</v>
      </c>
      <c r="G4" s="50">
        <v>111</v>
      </c>
      <c r="H4" s="51">
        <v>19</v>
      </c>
      <c r="I4" s="50">
        <v>14</v>
      </c>
      <c r="J4" s="28">
        <v>88</v>
      </c>
      <c r="K4" s="49">
        <v>17</v>
      </c>
      <c r="L4" s="28">
        <v>27</v>
      </c>
      <c r="M4" s="50">
        <v>92</v>
      </c>
      <c r="N4" s="51">
        <v>17</v>
      </c>
      <c r="O4" s="50">
        <v>32</v>
      </c>
      <c r="P4" s="28">
        <v>93</v>
      </c>
      <c r="Q4" s="49">
        <v>17</v>
      </c>
      <c r="R4" s="28">
        <v>37</v>
      </c>
      <c r="S4" s="50">
        <v>102</v>
      </c>
      <c r="T4" s="51">
        <v>17</v>
      </c>
      <c r="U4" s="50">
        <v>42</v>
      </c>
      <c r="V4" s="31">
        <v>94</v>
      </c>
      <c r="W4" s="12">
        <v>17</v>
      </c>
      <c r="X4" s="31">
        <v>52</v>
      </c>
      <c r="Y4" s="50">
        <v>87</v>
      </c>
      <c r="Z4" s="51">
        <v>16</v>
      </c>
      <c r="AA4" s="50">
        <v>60</v>
      </c>
      <c r="AB4" s="31">
        <v>97</v>
      </c>
      <c r="AC4" s="12">
        <v>16</v>
      </c>
      <c r="AD4" s="31">
        <v>65</v>
      </c>
      <c r="AE4" s="50">
        <v>88</v>
      </c>
      <c r="AF4" s="51">
        <v>16</v>
      </c>
      <c r="AG4" s="50">
        <v>78</v>
      </c>
      <c r="AH4" s="31" t="s">
        <v>123</v>
      </c>
      <c r="AI4" s="12">
        <v>16</v>
      </c>
      <c r="AJ4" s="31">
        <v>88</v>
      </c>
      <c r="AK4" s="50">
        <v>94</v>
      </c>
      <c r="AL4" s="51">
        <v>16</v>
      </c>
      <c r="AM4" s="50">
        <v>97</v>
      </c>
      <c r="AN4" s="31">
        <v>93</v>
      </c>
      <c r="AO4" s="12">
        <v>16</v>
      </c>
      <c r="AP4" s="31">
        <v>104</v>
      </c>
      <c r="AQ4" s="50">
        <v>98</v>
      </c>
      <c r="AR4" s="51">
        <v>16</v>
      </c>
      <c r="AS4" s="50">
        <v>110</v>
      </c>
      <c r="AT4" s="31" t="s">
        <v>123</v>
      </c>
      <c r="AU4" s="12">
        <v>16</v>
      </c>
      <c r="AV4" s="31">
        <v>121</v>
      </c>
      <c r="AW4" s="50">
        <v>96</v>
      </c>
      <c r="AX4" s="51">
        <f>AU4-0</f>
        <v>16</v>
      </c>
      <c r="AY4" s="50">
        <f>AV4+5</f>
        <v>126</v>
      </c>
      <c r="AZ4" s="31">
        <v>96</v>
      </c>
      <c r="BA4" s="12">
        <f>AX4-0</f>
        <v>16</v>
      </c>
      <c r="BB4" s="31">
        <f>AY4+8</f>
        <v>134</v>
      </c>
      <c r="BC4" s="50">
        <v>91</v>
      </c>
      <c r="BD4" s="51">
        <f aca="true" t="shared" si="4" ref="BD4:BD45">BA4-0</f>
        <v>16</v>
      </c>
      <c r="BE4" s="50">
        <f>BB4+7</f>
        <v>141</v>
      </c>
      <c r="BF4" s="31">
        <v>95</v>
      </c>
      <c r="BG4" s="12">
        <f>BD4-0</f>
        <v>16</v>
      </c>
      <c r="BH4" s="31">
        <f>BE4+5</f>
        <v>146</v>
      </c>
      <c r="BI4" s="52">
        <v>2</v>
      </c>
      <c r="BJ4" s="10"/>
      <c r="BK4" s="10" t="s">
        <v>127</v>
      </c>
      <c r="BL4" s="28" t="s">
        <v>126</v>
      </c>
      <c r="BM4" s="53">
        <f t="shared" si="0"/>
        <v>19</v>
      </c>
      <c r="BN4" s="54" t="s">
        <v>123</v>
      </c>
      <c r="BO4" s="55">
        <f t="shared" si="1"/>
        <v>94.58823529411765</v>
      </c>
      <c r="BP4" s="55">
        <f t="shared" si="2"/>
        <v>22.588235294117652</v>
      </c>
      <c r="BQ4" s="56">
        <f t="shared" si="3"/>
        <v>19</v>
      </c>
    </row>
    <row r="5" spans="1:69" ht="16.5">
      <c r="A5" s="27">
        <v>65</v>
      </c>
      <c r="B5" s="26" t="s">
        <v>19</v>
      </c>
      <c r="C5" s="48">
        <v>23</v>
      </c>
      <c r="D5" s="28">
        <v>98</v>
      </c>
      <c r="E5" s="49">
        <v>23</v>
      </c>
      <c r="F5" s="28">
        <v>6</v>
      </c>
      <c r="G5" s="50">
        <v>103</v>
      </c>
      <c r="H5" s="51">
        <v>23</v>
      </c>
      <c r="I5" s="50">
        <v>19</v>
      </c>
      <c r="J5" s="28">
        <v>105</v>
      </c>
      <c r="K5" s="49">
        <v>23</v>
      </c>
      <c r="L5" s="28">
        <v>24</v>
      </c>
      <c r="M5" s="50">
        <v>94</v>
      </c>
      <c r="N5" s="51">
        <v>22</v>
      </c>
      <c r="O5" s="50">
        <v>33</v>
      </c>
      <c r="P5" s="28">
        <v>95</v>
      </c>
      <c r="Q5" s="49">
        <v>22</v>
      </c>
      <c r="R5" s="28">
        <v>41</v>
      </c>
      <c r="S5" s="50">
        <v>100</v>
      </c>
      <c r="T5" s="51">
        <v>22</v>
      </c>
      <c r="U5" s="50">
        <v>46</v>
      </c>
      <c r="V5" s="31"/>
      <c r="W5" s="12">
        <f>IF(T5="X","X",IF(V5&lt;=0,T5,"X"))</f>
        <v>22</v>
      </c>
      <c r="X5" s="31">
        <f>IF(U5="X","X",IF(V5&lt;=0,U5,"X"))</f>
        <v>46</v>
      </c>
      <c r="Y5" s="50">
        <v>97</v>
      </c>
      <c r="Z5" s="51">
        <v>22</v>
      </c>
      <c r="AA5" s="50">
        <v>51</v>
      </c>
      <c r="AB5" s="31"/>
      <c r="AC5" s="12">
        <f>IF(Z5="X","X",IF(AB5&lt;=0,Z5,"X"))</f>
        <v>22</v>
      </c>
      <c r="AD5" s="31">
        <f>IF(AA5="X","X",IF(AB5&lt;=0,AA5,"X"))</f>
        <v>51</v>
      </c>
      <c r="AE5" s="50">
        <v>97</v>
      </c>
      <c r="AF5" s="51">
        <v>22</v>
      </c>
      <c r="AG5" s="50">
        <v>60</v>
      </c>
      <c r="AH5" s="31" t="s">
        <v>123</v>
      </c>
      <c r="AI5" s="12">
        <v>22</v>
      </c>
      <c r="AJ5" s="31">
        <v>69</v>
      </c>
      <c r="AK5" s="50">
        <v>94</v>
      </c>
      <c r="AL5" s="51">
        <v>20</v>
      </c>
      <c r="AM5" s="50">
        <v>86</v>
      </c>
      <c r="AN5" s="31">
        <v>96</v>
      </c>
      <c r="AO5" s="12">
        <v>20</v>
      </c>
      <c r="AP5" s="31">
        <v>91</v>
      </c>
      <c r="AQ5" s="50">
        <v>94</v>
      </c>
      <c r="AR5" s="51">
        <v>18</v>
      </c>
      <c r="AS5" s="50">
        <v>105</v>
      </c>
      <c r="AT5" s="31" t="s">
        <v>123</v>
      </c>
      <c r="AU5" s="12">
        <v>18</v>
      </c>
      <c r="AV5" s="31">
        <v>112</v>
      </c>
      <c r="AW5" s="50">
        <v>101</v>
      </c>
      <c r="AX5" s="51">
        <f>AU5-0</f>
        <v>18</v>
      </c>
      <c r="AY5" s="50">
        <f>AV5+5</f>
        <v>117</v>
      </c>
      <c r="AZ5" s="31">
        <v>111</v>
      </c>
      <c r="BA5" s="12">
        <f>AX5-0</f>
        <v>18</v>
      </c>
      <c r="BB5" s="31">
        <f>AY5+5</f>
        <v>122</v>
      </c>
      <c r="BC5" s="50">
        <v>101</v>
      </c>
      <c r="BD5" s="51">
        <f t="shared" si="4"/>
        <v>18</v>
      </c>
      <c r="BE5" s="50">
        <f>BB5+5</f>
        <v>127</v>
      </c>
      <c r="BF5" s="31">
        <v>97</v>
      </c>
      <c r="BG5" s="12">
        <f>BD5-0</f>
        <v>18</v>
      </c>
      <c r="BH5" s="31">
        <f>BE5+5</f>
        <v>132</v>
      </c>
      <c r="BI5" s="52">
        <v>3</v>
      </c>
      <c r="BJ5" s="10" t="s">
        <v>125</v>
      </c>
      <c r="BK5" s="10" t="s">
        <v>128</v>
      </c>
      <c r="BL5" s="28" t="s">
        <v>126</v>
      </c>
      <c r="BM5" s="53">
        <f t="shared" si="0"/>
        <v>17</v>
      </c>
      <c r="BN5" s="54" t="s">
        <v>123</v>
      </c>
      <c r="BO5" s="55">
        <f t="shared" si="1"/>
        <v>98.86666666666666</v>
      </c>
      <c r="BP5" s="55">
        <f t="shared" si="2"/>
        <v>26.86666666666666</v>
      </c>
      <c r="BQ5" s="56">
        <f t="shared" si="3"/>
        <v>21</v>
      </c>
    </row>
    <row r="6" spans="1:69" ht="16.5">
      <c r="A6" s="27">
        <v>1865</v>
      </c>
      <c r="B6" s="58" t="s">
        <v>15</v>
      </c>
      <c r="C6" s="48">
        <v>21</v>
      </c>
      <c r="D6" s="28">
        <v>96</v>
      </c>
      <c r="E6" s="49">
        <v>21</v>
      </c>
      <c r="F6" s="28">
        <v>9</v>
      </c>
      <c r="G6" s="50">
        <v>98</v>
      </c>
      <c r="H6" s="51">
        <v>19</v>
      </c>
      <c r="I6" s="50">
        <v>23</v>
      </c>
      <c r="J6" s="28">
        <v>94</v>
      </c>
      <c r="K6" s="49">
        <v>19</v>
      </c>
      <c r="L6" s="28">
        <v>28</v>
      </c>
      <c r="M6" s="50">
        <v>95</v>
      </c>
      <c r="N6" s="51">
        <v>19</v>
      </c>
      <c r="O6" s="50">
        <v>33</v>
      </c>
      <c r="P6" s="28">
        <v>94</v>
      </c>
      <c r="Q6" s="49">
        <v>19</v>
      </c>
      <c r="R6" s="28">
        <v>38</v>
      </c>
      <c r="S6" s="50">
        <v>95</v>
      </c>
      <c r="T6" s="51">
        <v>19</v>
      </c>
      <c r="U6" s="50">
        <v>44</v>
      </c>
      <c r="V6" s="31"/>
      <c r="W6" s="12">
        <f>IF(T6="X","X",IF(V6&lt;=0,T6,"X"))</f>
        <v>19</v>
      </c>
      <c r="X6" s="31">
        <f>IF(U6="X","X",IF(V6&lt;=0,U6,"X"))</f>
        <v>44</v>
      </c>
      <c r="Y6" s="50"/>
      <c r="Z6" s="51">
        <f>IF(W6="X","X",IF(Y6&lt;=0,W6,"X"))</f>
        <v>19</v>
      </c>
      <c r="AA6" s="50">
        <f>IF(X6="X","X",IF(Y6&lt;=0,X6,"X"))</f>
        <v>44</v>
      </c>
      <c r="AB6" s="31">
        <v>99</v>
      </c>
      <c r="AC6" s="12">
        <v>19</v>
      </c>
      <c r="AD6" s="31">
        <v>49</v>
      </c>
      <c r="AE6" s="50">
        <v>98</v>
      </c>
      <c r="AF6" s="51">
        <v>19</v>
      </c>
      <c r="AG6" s="50">
        <v>54</v>
      </c>
      <c r="AH6" s="31"/>
      <c r="AI6" s="12">
        <f>IF(AF6="X","X",IF(AH6&lt;=0,AF6,"X"))</f>
        <v>19</v>
      </c>
      <c r="AJ6" s="31">
        <f>IF(AG6="X","X",IF(AH6&lt;=0,AG6,"X"))</f>
        <v>54</v>
      </c>
      <c r="AK6" s="50">
        <v>94</v>
      </c>
      <c r="AL6" s="51">
        <v>18</v>
      </c>
      <c r="AM6" s="50">
        <v>69</v>
      </c>
      <c r="AN6" s="31">
        <v>89</v>
      </c>
      <c r="AO6" s="12">
        <v>17</v>
      </c>
      <c r="AP6" s="31">
        <v>80</v>
      </c>
      <c r="AQ6" s="50">
        <v>94</v>
      </c>
      <c r="AR6" s="51">
        <v>17</v>
      </c>
      <c r="AS6" s="50">
        <v>92</v>
      </c>
      <c r="AT6" s="31" t="s">
        <v>123</v>
      </c>
      <c r="AU6" s="12">
        <v>17</v>
      </c>
      <c r="AV6" s="31">
        <v>97</v>
      </c>
      <c r="AW6" s="50">
        <v>91</v>
      </c>
      <c r="AX6" s="51">
        <f>AU6-0</f>
        <v>17</v>
      </c>
      <c r="AY6" s="50">
        <f>AV6+13</f>
        <v>110</v>
      </c>
      <c r="AZ6" s="31">
        <v>97</v>
      </c>
      <c r="BA6" s="12">
        <f>AX6-0</f>
        <v>17</v>
      </c>
      <c r="BB6" s="31">
        <f>AY6+7</f>
        <v>117</v>
      </c>
      <c r="BC6" s="50">
        <v>94</v>
      </c>
      <c r="BD6" s="51">
        <f t="shared" si="4"/>
        <v>17</v>
      </c>
      <c r="BE6" s="50">
        <f>BB6+5</f>
        <v>122</v>
      </c>
      <c r="BF6" s="31">
        <v>94</v>
      </c>
      <c r="BG6" s="12">
        <f>BD6-0</f>
        <v>17</v>
      </c>
      <c r="BH6" s="31">
        <f>BE6+5</f>
        <v>127</v>
      </c>
      <c r="BI6" s="31"/>
      <c r="BJ6" s="10"/>
      <c r="BK6" s="22" t="s">
        <v>129</v>
      </c>
      <c r="BL6" s="28" t="s">
        <v>126</v>
      </c>
      <c r="BM6" s="53">
        <f t="shared" si="0"/>
        <v>16</v>
      </c>
      <c r="BN6" s="54" t="s">
        <v>123</v>
      </c>
      <c r="BO6" s="55">
        <f t="shared" si="1"/>
        <v>94.8</v>
      </c>
      <c r="BP6" s="55">
        <f t="shared" si="2"/>
        <v>22.799999999999997</v>
      </c>
      <c r="BQ6" s="56">
        <f t="shared" si="3"/>
        <v>20</v>
      </c>
    </row>
    <row r="7" spans="1:69" ht="16.5">
      <c r="A7" s="27">
        <v>41</v>
      </c>
      <c r="B7" s="26" t="s">
        <v>20</v>
      </c>
      <c r="C7" s="48">
        <v>35</v>
      </c>
      <c r="D7" s="28">
        <v>97</v>
      </c>
      <c r="E7" s="49">
        <v>25</v>
      </c>
      <c r="F7" s="28">
        <v>17</v>
      </c>
      <c r="G7" s="50">
        <v>124</v>
      </c>
      <c r="H7" s="51">
        <v>25</v>
      </c>
      <c r="I7" s="50">
        <v>22</v>
      </c>
      <c r="J7" s="28"/>
      <c r="K7" s="49">
        <f>IF(H7="X","X",IF(J7&lt;=0,H7,"X"))</f>
        <v>25</v>
      </c>
      <c r="L7" s="28">
        <f>IF(I7="X","X",IF(J7&lt;=0,I7,"X"))</f>
        <v>22</v>
      </c>
      <c r="M7" s="50">
        <v>99</v>
      </c>
      <c r="N7" s="51">
        <v>25</v>
      </c>
      <c r="O7" s="50">
        <v>27</v>
      </c>
      <c r="P7" s="28">
        <v>99</v>
      </c>
      <c r="Q7" s="49">
        <v>25</v>
      </c>
      <c r="R7" s="28">
        <v>34</v>
      </c>
      <c r="S7" s="50">
        <v>113</v>
      </c>
      <c r="T7" s="51">
        <v>25</v>
      </c>
      <c r="U7" s="50">
        <v>39</v>
      </c>
      <c r="V7" s="31"/>
      <c r="W7" s="12">
        <f>IF(T7="X","X",IF(V7&lt;=0,T7,"X"))</f>
        <v>25</v>
      </c>
      <c r="X7" s="31">
        <f>IF(U7="X","X",IF(V7&lt;=0,U7,"X"))</f>
        <v>39</v>
      </c>
      <c r="Y7" s="50">
        <v>98</v>
      </c>
      <c r="Z7" s="51">
        <v>25</v>
      </c>
      <c r="AA7" s="50">
        <v>44</v>
      </c>
      <c r="AB7" s="31">
        <v>104</v>
      </c>
      <c r="AC7" s="12">
        <v>25</v>
      </c>
      <c r="AD7" s="31">
        <v>49</v>
      </c>
      <c r="AE7" s="50"/>
      <c r="AF7" s="51">
        <f>IF(AC7="X","X",IF(AE7&lt;=0,AC7,"X"))</f>
        <v>25</v>
      </c>
      <c r="AG7" s="50">
        <f>IF(AD7="X","X",IF(AE7&lt;=0,AD7,"X"))</f>
        <v>49</v>
      </c>
      <c r="AH7" s="31" t="s">
        <v>123</v>
      </c>
      <c r="AI7" s="12">
        <v>25</v>
      </c>
      <c r="AJ7" s="31">
        <v>57</v>
      </c>
      <c r="AK7" s="50"/>
      <c r="AL7" s="51">
        <f>IF(AI7="X","X",IF(AK7&lt;=0,AI7,"X"))</f>
        <v>25</v>
      </c>
      <c r="AM7" s="50">
        <f>IF(AJ7="X","X",IF(AK7&lt;=0,AJ7,"X"))</f>
        <v>57</v>
      </c>
      <c r="AN7" s="31">
        <v>98</v>
      </c>
      <c r="AO7" s="12">
        <v>25</v>
      </c>
      <c r="AP7" s="31">
        <v>64</v>
      </c>
      <c r="AQ7" s="50">
        <v>102</v>
      </c>
      <c r="AR7" s="51">
        <v>25</v>
      </c>
      <c r="AS7" s="50">
        <v>75</v>
      </c>
      <c r="AT7" s="31" t="s">
        <v>123</v>
      </c>
      <c r="AU7" s="12">
        <v>22</v>
      </c>
      <c r="AV7" s="31">
        <v>90</v>
      </c>
      <c r="AW7" s="50">
        <v>86</v>
      </c>
      <c r="AX7" s="51">
        <f>AU7-6</f>
        <v>16</v>
      </c>
      <c r="AY7" s="50">
        <f>AV7+19</f>
        <v>109</v>
      </c>
      <c r="AZ7" s="31">
        <v>110</v>
      </c>
      <c r="BA7" s="12">
        <f>AX7-0</f>
        <v>16</v>
      </c>
      <c r="BB7" s="31">
        <f>AY7+5</f>
        <v>114</v>
      </c>
      <c r="BC7" s="50"/>
      <c r="BD7" s="51">
        <f t="shared" si="4"/>
        <v>16</v>
      </c>
      <c r="BE7" s="50">
        <v>114</v>
      </c>
      <c r="BF7" s="31">
        <v>97</v>
      </c>
      <c r="BG7" s="12">
        <f>BD7-0</f>
        <v>16</v>
      </c>
      <c r="BH7" s="31">
        <f>BE7+5</f>
        <v>119</v>
      </c>
      <c r="BI7" s="31"/>
      <c r="BJ7" s="22" t="s">
        <v>129</v>
      </c>
      <c r="BK7" s="10" t="s">
        <v>130</v>
      </c>
      <c r="BL7" s="28" t="s">
        <v>126</v>
      </c>
      <c r="BM7" s="53">
        <f t="shared" si="0"/>
        <v>14</v>
      </c>
      <c r="BN7" s="53"/>
      <c r="BO7" s="55">
        <f t="shared" si="1"/>
        <v>102.25</v>
      </c>
      <c r="BP7" s="55">
        <f t="shared" si="2"/>
        <v>30.25</v>
      </c>
      <c r="BQ7" s="56">
        <f t="shared" si="3"/>
        <v>19</v>
      </c>
    </row>
    <row r="8" spans="1:69" ht="16.5">
      <c r="A8" s="27">
        <v>2383</v>
      </c>
      <c r="B8" s="32" t="s">
        <v>131</v>
      </c>
      <c r="C8" s="48">
        <v>16</v>
      </c>
      <c r="D8" s="28">
        <v>100</v>
      </c>
      <c r="E8" s="49">
        <v>16</v>
      </c>
      <c r="F8" s="28">
        <v>7</v>
      </c>
      <c r="G8" s="50">
        <v>96</v>
      </c>
      <c r="H8" s="51">
        <v>16</v>
      </c>
      <c r="I8" s="50">
        <v>19</v>
      </c>
      <c r="J8" s="28">
        <v>94</v>
      </c>
      <c r="K8" s="49">
        <v>16</v>
      </c>
      <c r="L8" s="28">
        <v>24</v>
      </c>
      <c r="M8" s="50"/>
      <c r="N8" s="51">
        <f>IF(K8="X","X",IF(M8&lt;=0,K8,"X"))</f>
        <v>16</v>
      </c>
      <c r="O8" s="50">
        <f>IF(L8="X","X",IF(M8&lt;=0,L8,"X"))</f>
        <v>24</v>
      </c>
      <c r="P8" s="28">
        <v>81</v>
      </c>
      <c r="Q8" s="49">
        <v>12</v>
      </c>
      <c r="R8" s="28">
        <v>41</v>
      </c>
      <c r="S8" s="50">
        <v>94</v>
      </c>
      <c r="T8" s="51">
        <v>12</v>
      </c>
      <c r="U8" s="50">
        <v>46</v>
      </c>
      <c r="V8" s="31">
        <v>86</v>
      </c>
      <c r="W8" s="12">
        <v>11</v>
      </c>
      <c r="X8" s="31">
        <v>63</v>
      </c>
      <c r="Y8" s="50"/>
      <c r="Z8" s="51">
        <f>IF(W8="X","X",IF(Y8&lt;=0,W8,"X"))</f>
        <v>11</v>
      </c>
      <c r="AA8" s="50">
        <f>IF(X8="X","X",IF(Y8&lt;=0,X8,"X"))</f>
        <v>63</v>
      </c>
      <c r="AB8" s="31"/>
      <c r="AC8" s="12">
        <f>IF(Z8="X","X",IF(AB8&lt;=0,Z8,"X"))</f>
        <v>11</v>
      </c>
      <c r="AD8" s="31">
        <f>IF(AA8="X","X",IF(AB8&lt;=0,AA8,"X"))</f>
        <v>63</v>
      </c>
      <c r="AE8" s="50">
        <v>91</v>
      </c>
      <c r="AF8" s="51">
        <v>11</v>
      </c>
      <c r="AG8" s="50">
        <v>68</v>
      </c>
      <c r="AH8" s="31"/>
      <c r="AI8" s="12">
        <f>IF(AF8="X","X",IF(AH8&lt;=0,AF8,"X"))</f>
        <v>11</v>
      </c>
      <c r="AJ8" s="31">
        <f>IF(AG8="X","X",IF(AH8&lt;=0,AG8,"X"))</f>
        <v>68</v>
      </c>
      <c r="AK8" s="50"/>
      <c r="AL8" s="51">
        <f>IF(AI8="X","X",IF(AK8&lt;=0,AI8,"X"))</f>
        <v>11</v>
      </c>
      <c r="AM8" s="50">
        <f>IF(AJ8="X","X",IF(AK8&lt;=0,AJ8,"X"))</f>
        <v>68</v>
      </c>
      <c r="AN8" s="31">
        <v>92</v>
      </c>
      <c r="AO8" s="12">
        <v>11</v>
      </c>
      <c r="AP8" s="31">
        <v>73</v>
      </c>
      <c r="AQ8" s="50">
        <v>88</v>
      </c>
      <c r="AR8" s="51">
        <v>11</v>
      </c>
      <c r="AS8" s="50">
        <v>87</v>
      </c>
      <c r="AT8" s="31" t="s">
        <v>123</v>
      </c>
      <c r="AU8" s="12">
        <v>10</v>
      </c>
      <c r="AV8" s="31">
        <v>104</v>
      </c>
      <c r="AW8" s="50">
        <v>86</v>
      </c>
      <c r="AX8" s="51">
        <f>AU8-0</f>
        <v>10</v>
      </c>
      <c r="AY8" s="50">
        <f>AV8+10</f>
        <v>114</v>
      </c>
      <c r="AZ8" s="31"/>
      <c r="BA8" s="12">
        <f>AX8</f>
        <v>10</v>
      </c>
      <c r="BB8" s="31">
        <f>AY8</f>
        <v>114</v>
      </c>
      <c r="BC8" s="50">
        <v>91</v>
      </c>
      <c r="BD8" s="51">
        <f t="shared" si="4"/>
        <v>10</v>
      </c>
      <c r="BE8" s="50">
        <f>BB8+5</f>
        <v>119</v>
      </c>
      <c r="BF8" s="31"/>
      <c r="BG8" s="12">
        <v>10</v>
      </c>
      <c r="BH8" s="31">
        <v>119</v>
      </c>
      <c r="BI8" s="31"/>
      <c r="BJ8" s="10" t="s">
        <v>132</v>
      </c>
      <c r="BK8" s="10" t="s">
        <v>132</v>
      </c>
      <c r="BL8" s="28" t="s">
        <v>126</v>
      </c>
      <c r="BM8" s="53">
        <f t="shared" si="0"/>
        <v>12</v>
      </c>
      <c r="BN8" s="53"/>
      <c r="BO8" s="55">
        <f t="shared" si="1"/>
        <v>90.81818181818181</v>
      </c>
      <c r="BP8" s="55">
        <f t="shared" si="2"/>
        <v>18.818181818181813</v>
      </c>
      <c r="BQ8" s="56">
        <f t="shared" si="3"/>
        <v>13</v>
      </c>
    </row>
    <row r="9" spans="1:69" ht="16.5">
      <c r="A9" s="28">
        <v>1393</v>
      </c>
      <c r="B9" s="26" t="s">
        <v>38</v>
      </c>
      <c r="C9" s="48">
        <v>11</v>
      </c>
      <c r="D9" s="28"/>
      <c r="E9" s="49">
        <f>IF(C9="X","X",IF(D9&lt;=0,C9,"X"))</f>
        <v>11</v>
      </c>
      <c r="F9" s="28">
        <v>0</v>
      </c>
      <c r="G9" s="50">
        <v>90</v>
      </c>
      <c r="H9" s="51">
        <v>11</v>
      </c>
      <c r="I9" s="50">
        <v>13</v>
      </c>
      <c r="J9" s="28">
        <v>82</v>
      </c>
      <c r="K9" s="49">
        <v>11</v>
      </c>
      <c r="L9" s="28">
        <v>25</v>
      </c>
      <c r="M9" s="50">
        <v>87</v>
      </c>
      <c r="N9" s="51">
        <v>11</v>
      </c>
      <c r="O9" s="50">
        <v>32</v>
      </c>
      <c r="P9" s="28">
        <v>87</v>
      </c>
      <c r="Q9" s="49">
        <v>11</v>
      </c>
      <c r="R9" s="28">
        <v>37</v>
      </c>
      <c r="S9" s="50">
        <v>86</v>
      </c>
      <c r="T9" s="51">
        <v>10</v>
      </c>
      <c r="U9" s="50">
        <v>54</v>
      </c>
      <c r="V9" s="31">
        <v>90</v>
      </c>
      <c r="W9" s="12">
        <v>10</v>
      </c>
      <c r="X9" s="31">
        <v>63</v>
      </c>
      <c r="Y9" s="50">
        <v>91</v>
      </c>
      <c r="Z9" s="51">
        <v>10</v>
      </c>
      <c r="AA9" s="50">
        <v>70</v>
      </c>
      <c r="AB9" s="31">
        <v>87</v>
      </c>
      <c r="AC9" s="12">
        <v>10</v>
      </c>
      <c r="AD9" s="31">
        <v>77</v>
      </c>
      <c r="AE9" s="50">
        <v>84</v>
      </c>
      <c r="AF9" s="51">
        <v>10</v>
      </c>
      <c r="AG9" s="50">
        <v>87</v>
      </c>
      <c r="AH9" s="31"/>
      <c r="AI9" s="12">
        <f>IF(AF9="X","X",IF(AH9&lt;=0,AF9,"X"))</f>
        <v>10</v>
      </c>
      <c r="AJ9" s="31">
        <f>IF(AG9="X","X",IF(AH9&lt;=0,AG9,"X"))</f>
        <v>87</v>
      </c>
      <c r="AK9" s="50">
        <v>91</v>
      </c>
      <c r="AL9" s="51">
        <v>10</v>
      </c>
      <c r="AM9" s="50">
        <v>97</v>
      </c>
      <c r="AN9" s="31">
        <v>86</v>
      </c>
      <c r="AO9" s="12">
        <v>10</v>
      </c>
      <c r="AP9" s="31">
        <v>102</v>
      </c>
      <c r="AQ9" s="50"/>
      <c r="AR9" s="51">
        <f>IF(AO9="X","X",IF(AQ9&lt;=0,AO9,"X"))</f>
        <v>10</v>
      </c>
      <c r="AS9" s="50">
        <f>IF(AP9="X","X",IF(AQ9&lt;=0,AP9,"X"))</f>
        <v>102</v>
      </c>
      <c r="AT9" s="31"/>
      <c r="AU9" s="12">
        <f>IF(AR9="X","X",IF(AT9&lt;=0,AR9,"X"))</f>
        <v>10</v>
      </c>
      <c r="AV9" s="31">
        <f>IF(AS9="X","X",IF(AT9&lt;=0,AS9,"X"))</f>
        <v>102</v>
      </c>
      <c r="AW9" s="50"/>
      <c r="AX9" s="51">
        <f>IF(AU9="X","X",IF(AW9&lt;=0,AU9,"X"))</f>
        <v>10</v>
      </c>
      <c r="AY9" s="50">
        <f>IF(AV9="X","X",IF(AW9&lt;=0,AV9,"X"))</f>
        <v>102</v>
      </c>
      <c r="AZ9" s="31">
        <v>90</v>
      </c>
      <c r="BA9" s="12">
        <f>AX9-0</f>
        <v>10</v>
      </c>
      <c r="BB9" s="31">
        <f>AY9+6</f>
        <v>108</v>
      </c>
      <c r="BC9" s="50"/>
      <c r="BD9" s="51">
        <f t="shared" si="4"/>
        <v>10</v>
      </c>
      <c r="BE9" s="50">
        <v>108</v>
      </c>
      <c r="BF9" s="31"/>
      <c r="BG9" s="12">
        <v>10</v>
      </c>
      <c r="BH9" s="31">
        <v>108</v>
      </c>
      <c r="BI9" s="31"/>
      <c r="BJ9" s="10" t="s">
        <v>133</v>
      </c>
      <c r="BK9" s="10" t="s">
        <v>134</v>
      </c>
      <c r="BL9" s="28" t="s">
        <v>126</v>
      </c>
      <c r="BM9" s="53">
        <f t="shared" si="0"/>
        <v>12</v>
      </c>
      <c r="BN9" s="53"/>
      <c r="BO9" s="55">
        <f t="shared" si="1"/>
        <v>87.58333333333333</v>
      </c>
      <c r="BP9" s="55">
        <f t="shared" si="2"/>
        <v>15.583333333333329</v>
      </c>
      <c r="BQ9" s="56">
        <f t="shared" si="3"/>
        <v>13</v>
      </c>
    </row>
    <row r="10" spans="1:69" ht="16.5">
      <c r="A10" s="27">
        <v>2503</v>
      </c>
      <c r="B10" s="28" t="s">
        <v>135</v>
      </c>
      <c r="C10" s="48">
        <v>29</v>
      </c>
      <c r="D10" s="28">
        <v>95</v>
      </c>
      <c r="E10" s="49">
        <v>21</v>
      </c>
      <c r="F10" s="28">
        <v>18</v>
      </c>
      <c r="G10" s="50">
        <v>106</v>
      </c>
      <c r="H10" s="51">
        <v>21</v>
      </c>
      <c r="I10" s="50">
        <v>27</v>
      </c>
      <c r="J10" s="28">
        <v>98</v>
      </c>
      <c r="K10" s="49">
        <v>21</v>
      </c>
      <c r="L10" s="28">
        <v>32</v>
      </c>
      <c r="M10" s="50">
        <v>92</v>
      </c>
      <c r="N10" s="51">
        <v>20</v>
      </c>
      <c r="O10" s="50">
        <v>42</v>
      </c>
      <c r="P10" s="28">
        <v>95</v>
      </c>
      <c r="Q10" s="49">
        <v>20</v>
      </c>
      <c r="R10" s="28">
        <v>47</v>
      </c>
      <c r="S10" s="50">
        <v>102</v>
      </c>
      <c r="T10" s="51">
        <v>20</v>
      </c>
      <c r="U10" s="50">
        <v>54</v>
      </c>
      <c r="V10" s="31"/>
      <c r="W10" s="12">
        <f>IF(T10="X","X",IF(V10&lt;=0,T10,"X"))</f>
        <v>20</v>
      </c>
      <c r="X10" s="31">
        <f>IF(U10="X","X",IF(V10&lt;=0,U10,"X"))</f>
        <v>54</v>
      </c>
      <c r="Y10" s="50">
        <v>105</v>
      </c>
      <c r="Z10" s="51">
        <v>20</v>
      </c>
      <c r="AA10" s="50">
        <v>59</v>
      </c>
      <c r="AB10" s="31"/>
      <c r="AC10" s="12">
        <f>IF(Z10="X","X",IF(AB10&lt;=0,Z10,"X"))</f>
        <v>20</v>
      </c>
      <c r="AD10" s="31">
        <f>IF(AA10="X","X",IF(AB10&lt;=0,AA10,"X"))</f>
        <v>59</v>
      </c>
      <c r="AE10" s="50"/>
      <c r="AF10" s="51">
        <f>IF(AC10="X","X",IF(AE10&lt;=0,AC10,"X"))</f>
        <v>20</v>
      </c>
      <c r="AG10" s="50">
        <f>IF(AD10="X","X",IF(AE10&lt;=0,AD10,"X"))</f>
        <v>59</v>
      </c>
      <c r="AH10" s="31" t="s">
        <v>123</v>
      </c>
      <c r="AI10" s="12">
        <v>20</v>
      </c>
      <c r="AJ10" s="31">
        <v>67</v>
      </c>
      <c r="AK10" s="50">
        <v>101</v>
      </c>
      <c r="AL10" s="51">
        <v>20</v>
      </c>
      <c r="AM10" s="50">
        <v>74</v>
      </c>
      <c r="AN10" s="31">
        <v>94</v>
      </c>
      <c r="AO10" s="12">
        <v>20</v>
      </c>
      <c r="AP10" s="31">
        <v>79</v>
      </c>
      <c r="AQ10" s="50">
        <v>109</v>
      </c>
      <c r="AR10" s="51">
        <v>20</v>
      </c>
      <c r="AS10" s="50">
        <v>84</v>
      </c>
      <c r="AT10" s="31" t="s">
        <v>123</v>
      </c>
      <c r="AU10" s="12">
        <v>20</v>
      </c>
      <c r="AV10" s="31">
        <v>94</v>
      </c>
      <c r="AW10" s="50"/>
      <c r="AX10" s="51">
        <f>IF(AU10="X","X",IF(AW10&lt;=0,AU10,"X"))</f>
        <v>20</v>
      </c>
      <c r="AY10" s="50">
        <f>IF(AV10="X","X",IF(AW10&lt;=0,AV10,"X"))</f>
        <v>94</v>
      </c>
      <c r="AZ10" s="31"/>
      <c r="BA10" s="12">
        <f>AX10</f>
        <v>20</v>
      </c>
      <c r="BB10" s="31">
        <f>AY10</f>
        <v>94</v>
      </c>
      <c r="BC10" s="50">
        <v>102</v>
      </c>
      <c r="BD10" s="51">
        <f t="shared" si="4"/>
        <v>20</v>
      </c>
      <c r="BE10" s="50">
        <f>BB10+7</f>
        <v>101</v>
      </c>
      <c r="BF10" s="31"/>
      <c r="BG10" s="12">
        <v>20</v>
      </c>
      <c r="BH10" s="31">
        <v>101</v>
      </c>
      <c r="BI10" s="31"/>
      <c r="BJ10" s="10"/>
      <c r="BK10" s="22" t="s">
        <v>136</v>
      </c>
      <c r="BL10" s="28" t="s">
        <v>126</v>
      </c>
      <c r="BM10" s="53">
        <f t="shared" si="0"/>
        <v>13</v>
      </c>
      <c r="BN10" s="53"/>
      <c r="BO10" s="55">
        <f t="shared" si="1"/>
        <v>99.9090909090909</v>
      </c>
      <c r="BP10" s="55">
        <f t="shared" si="2"/>
        <v>27.909090909090907</v>
      </c>
      <c r="BQ10" s="56">
        <f t="shared" si="3"/>
        <v>23</v>
      </c>
    </row>
    <row r="11" spans="1:69" ht="16.5">
      <c r="A11" s="27">
        <v>80</v>
      </c>
      <c r="B11" s="26" t="s">
        <v>10</v>
      </c>
      <c r="C11" s="48">
        <v>12</v>
      </c>
      <c r="D11" s="28">
        <v>82</v>
      </c>
      <c r="E11" s="49">
        <v>11</v>
      </c>
      <c r="F11" s="28">
        <v>15</v>
      </c>
      <c r="G11" s="50"/>
      <c r="H11" s="51">
        <v>11</v>
      </c>
      <c r="I11" s="50">
        <v>15</v>
      </c>
      <c r="J11" s="28"/>
      <c r="K11" s="49">
        <f>IF(H11="X","X",IF(J11&lt;=0,H11,"X"))</f>
        <v>11</v>
      </c>
      <c r="L11" s="28">
        <f>IF(I11="X","X",IF(J11&lt;=0,I11,"X"))</f>
        <v>15</v>
      </c>
      <c r="M11" s="50"/>
      <c r="N11" s="51">
        <f>IF(K11="X","X",IF(M11&lt;=0,K11,"X"))</f>
        <v>11</v>
      </c>
      <c r="O11" s="50">
        <f>IF(L11="X","X",IF(M11&lt;=0,L11,"X"))</f>
        <v>15</v>
      </c>
      <c r="P11" s="28">
        <v>91</v>
      </c>
      <c r="Q11" s="49">
        <v>11</v>
      </c>
      <c r="R11" s="28">
        <v>24</v>
      </c>
      <c r="S11" s="50">
        <v>87</v>
      </c>
      <c r="T11" s="51">
        <v>11</v>
      </c>
      <c r="U11" s="50">
        <v>31</v>
      </c>
      <c r="V11" s="31"/>
      <c r="W11" s="12">
        <f>IF(T11="X","X",IF(V11&lt;=0,T11,"X"))</f>
        <v>11</v>
      </c>
      <c r="X11" s="31">
        <f>IF(U11="X","X",IF(V11&lt;=0,U11,"X"))</f>
        <v>31</v>
      </c>
      <c r="Y11" s="50">
        <v>81</v>
      </c>
      <c r="Z11" s="51">
        <v>10</v>
      </c>
      <c r="AA11" s="50">
        <v>42</v>
      </c>
      <c r="AB11" s="31"/>
      <c r="AC11" s="12">
        <f>IF(Z11="X","X",IF(AB11&lt;=0,Z11,"X"))</f>
        <v>10</v>
      </c>
      <c r="AD11" s="31">
        <f>IF(AA11="X","X",IF(AB11&lt;=0,AA11,"X"))</f>
        <v>42</v>
      </c>
      <c r="AE11" s="50"/>
      <c r="AF11" s="51">
        <f>IF(AC11="X","X",IF(AE11&lt;=0,AC11,"X"))</f>
        <v>10</v>
      </c>
      <c r="AG11" s="50">
        <f>IF(AD11="X","X",IF(AE11&lt;=0,AD11,"X"))</f>
        <v>42</v>
      </c>
      <c r="AH11" s="31"/>
      <c r="AI11" s="12">
        <f>IF(AF11="X","X",IF(AH11&lt;=0,AF11,"X"))</f>
        <v>10</v>
      </c>
      <c r="AJ11" s="31">
        <f>IF(AG11="X","X",IF(AH11&lt;=0,AG11,"X"))</f>
        <v>42</v>
      </c>
      <c r="AK11" s="50">
        <v>86</v>
      </c>
      <c r="AL11" s="51">
        <v>10</v>
      </c>
      <c r="AM11" s="50">
        <v>54</v>
      </c>
      <c r="AN11" s="31"/>
      <c r="AO11" s="12">
        <f>IF(AL11="X","X",IF(AN11&lt;=0,AL11,"X"))</f>
        <v>10</v>
      </c>
      <c r="AP11" s="31">
        <f>IF(AM11="X","X",IF(AN11&lt;=0,AM11,"X"))</f>
        <v>54</v>
      </c>
      <c r="AQ11" s="50"/>
      <c r="AR11" s="51">
        <f>IF(AO11="X","X",IF(AQ11&lt;=0,AO11,"X"))</f>
        <v>10</v>
      </c>
      <c r="AS11" s="50">
        <f>IF(AP11="X","X",IF(AQ11&lt;=0,AP11,"X"))</f>
        <v>54</v>
      </c>
      <c r="AT11" s="31" t="s">
        <v>123</v>
      </c>
      <c r="AU11" s="12">
        <v>10</v>
      </c>
      <c r="AV11" s="31">
        <v>60</v>
      </c>
      <c r="AW11" s="50"/>
      <c r="AX11" s="51">
        <f>IF(AU11="X","X",IF(AW11&lt;=0,AU11,"X"))</f>
        <v>10</v>
      </c>
      <c r="AY11" s="50">
        <f>IF(AV11="X","X",IF(AW11&lt;=0,AV11,"X"))</f>
        <v>60</v>
      </c>
      <c r="AZ11" s="31">
        <v>80</v>
      </c>
      <c r="BA11" s="12">
        <f>AX11-2</f>
        <v>8</v>
      </c>
      <c r="BB11" s="31">
        <f>AY11+23</f>
        <v>83</v>
      </c>
      <c r="BC11" s="50"/>
      <c r="BD11" s="51">
        <f t="shared" si="4"/>
        <v>8</v>
      </c>
      <c r="BE11" s="50">
        <v>83</v>
      </c>
      <c r="BF11" s="31">
        <v>81</v>
      </c>
      <c r="BG11" s="12">
        <f>BD11-0</f>
        <v>8</v>
      </c>
      <c r="BH11" s="31">
        <f>BE11+17</f>
        <v>100</v>
      </c>
      <c r="BI11" s="31"/>
      <c r="BJ11" s="10" t="s">
        <v>137</v>
      </c>
      <c r="BK11" s="10" t="s">
        <v>130</v>
      </c>
      <c r="BL11" s="28" t="s">
        <v>126</v>
      </c>
      <c r="BM11" s="53">
        <f t="shared" si="0"/>
        <v>8</v>
      </c>
      <c r="BN11" s="53"/>
      <c r="BO11" s="55">
        <f t="shared" si="1"/>
        <v>84</v>
      </c>
      <c r="BP11" s="55">
        <f t="shared" si="2"/>
        <v>12</v>
      </c>
      <c r="BQ11" s="56">
        <f t="shared" si="3"/>
        <v>11</v>
      </c>
    </row>
    <row r="12" spans="1:69" ht="16.5">
      <c r="A12" s="28">
        <v>2776</v>
      </c>
      <c r="B12" s="26" t="s">
        <v>138</v>
      </c>
      <c r="C12" s="48" t="s">
        <v>21</v>
      </c>
      <c r="D12" s="28"/>
      <c r="E12" s="49" t="str">
        <f>IF(C12="X","X",IF(D12&lt;=0,C12,"X"))</f>
        <v>X</v>
      </c>
      <c r="F12" s="28">
        <v>0</v>
      </c>
      <c r="G12" s="50"/>
      <c r="H12" s="51" t="str">
        <f>IF(E12="X","X",IF(G12&lt;=0,E12,"X"))</f>
        <v>X</v>
      </c>
      <c r="I12" s="50">
        <f>IF(F12="X","X",IF(G12&lt;=0,F12,"X"))</f>
        <v>0</v>
      </c>
      <c r="J12" s="28"/>
      <c r="K12" s="49" t="str">
        <f>IF(H12="X","X",IF(J12&lt;=0,H12,"X"))</f>
        <v>X</v>
      </c>
      <c r="L12" s="28">
        <f>IF(I12="X","X",IF(J12&lt;=0,I12,"X"))</f>
        <v>0</v>
      </c>
      <c r="M12" s="50">
        <v>91</v>
      </c>
      <c r="N12" s="51" t="str">
        <f>IF(K12="X","X",IF(M12&lt;=0,K12,"X"))</f>
        <v>X</v>
      </c>
      <c r="O12" s="50">
        <v>5</v>
      </c>
      <c r="P12" s="28">
        <v>90</v>
      </c>
      <c r="Q12" s="49" t="str">
        <f>IF(N12="X","X",IF(P12&lt;=0,N12,"X"))</f>
        <v>X</v>
      </c>
      <c r="R12" s="28">
        <v>10</v>
      </c>
      <c r="S12" s="50">
        <v>92</v>
      </c>
      <c r="T12" s="51">
        <v>18</v>
      </c>
      <c r="U12" s="50">
        <v>25</v>
      </c>
      <c r="V12" s="31">
        <v>92</v>
      </c>
      <c r="W12" s="12">
        <v>18</v>
      </c>
      <c r="X12" s="31">
        <v>38</v>
      </c>
      <c r="Y12" s="50">
        <v>94</v>
      </c>
      <c r="Z12" s="51">
        <v>18</v>
      </c>
      <c r="AA12" s="50">
        <v>45</v>
      </c>
      <c r="AB12" s="31">
        <v>96</v>
      </c>
      <c r="AC12" s="12">
        <v>18</v>
      </c>
      <c r="AD12" s="31">
        <v>52</v>
      </c>
      <c r="AE12" s="50">
        <v>96</v>
      </c>
      <c r="AF12" s="51">
        <v>18</v>
      </c>
      <c r="AG12" s="50">
        <v>57</v>
      </c>
      <c r="AH12" s="31"/>
      <c r="AI12" s="12">
        <f>IF(AF12="X","X",IF(AH12&lt;=0,AF12,"X"))</f>
        <v>18</v>
      </c>
      <c r="AJ12" s="31">
        <f>IF(AG12="X","X",IF(AH12&lt;=0,AG12,"X"))</f>
        <v>57</v>
      </c>
      <c r="AK12" s="50"/>
      <c r="AL12" s="51">
        <f>IF(AI12="X","X",IF(AK12&lt;=0,AI12,"X"))</f>
        <v>18</v>
      </c>
      <c r="AM12" s="50">
        <f>IF(AJ12="X","X",IF(AK12&lt;=0,AJ12,"X"))</f>
        <v>57</v>
      </c>
      <c r="AN12" s="31"/>
      <c r="AO12" s="12">
        <f>IF(AL12="X","X",IF(AN12&lt;=0,AL12,"X"))</f>
        <v>18</v>
      </c>
      <c r="AP12" s="31">
        <f>IF(AM12="X","X",IF(AN12&lt;=0,AM12,"X"))</f>
        <v>57</v>
      </c>
      <c r="AQ12" s="50">
        <v>99</v>
      </c>
      <c r="AR12" s="51">
        <v>18</v>
      </c>
      <c r="AS12" s="50">
        <v>64</v>
      </c>
      <c r="AT12" s="31"/>
      <c r="AU12" s="12">
        <f>IF(AR12="X","X",IF(AT12&lt;=0,AR12,"X"))</f>
        <v>18</v>
      </c>
      <c r="AV12" s="31">
        <f>IF(AS12="X","X",IF(AT12&lt;=0,AS12,"X"))</f>
        <v>64</v>
      </c>
      <c r="AW12" s="50">
        <v>86</v>
      </c>
      <c r="AX12" s="51">
        <f>AU12-4</f>
        <v>14</v>
      </c>
      <c r="AY12" s="50">
        <f>AV12+16</f>
        <v>80</v>
      </c>
      <c r="AZ12" s="31">
        <v>106</v>
      </c>
      <c r="BA12" s="12">
        <f>AX12-0</f>
        <v>14</v>
      </c>
      <c r="BB12" s="31">
        <f>AY12+5</f>
        <v>85</v>
      </c>
      <c r="BC12" s="50"/>
      <c r="BD12" s="51">
        <f t="shared" si="4"/>
        <v>14</v>
      </c>
      <c r="BE12" s="50">
        <v>85</v>
      </c>
      <c r="BF12" s="31">
        <v>90</v>
      </c>
      <c r="BG12" s="12">
        <f>BD12-0</f>
        <v>14</v>
      </c>
      <c r="BH12" s="31">
        <f>BE12+10</f>
        <v>95</v>
      </c>
      <c r="BI12" s="31"/>
      <c r="BJ12" s="10"/>
      <c r="BK12" s="10" t="s">
        <v>132</v>
      </c>
      <c r="BL12" s="28" t="s">
        <v>126</v>
      </c>
      <c r="BM12" s="53">
        <f t="shared" si="0"/>
        <v>11</v>
      </c>
      <c r="BN12" s="53"/>
      <c r="BO12" s="55">
        <f t="shared" si="1"/>
        <v>93.81818181818181</v>
      </c>
      <c r="BP12" s="55">
        <f t="shared" si="2"/>
        <v>21.818181818181813</v>
      </c>
      <c r="BQ12" s="56">
        <f t="shared" si="3"/>
        <v>17</v>
      </c>
    </row>
    <row r="13" spans="1:69" ht="16.5">
      <c r="A13" s="30">
        <v>2617</v>
      </c>
      <c r="B13" s="59" t="s">
        <v>139</v>
      </c>
      <c r="C13" s="48" t="s">
        <v>21</v>
      </c>
      <c r="D13" s="28"/>
      <c r="E13" s="49" t="str">
        <f>IF(C13="X","X",IF(D13&lt;=0,C13,"X"))</f>
        <v>X</v>
      </c>
      <c r="F13" s="28">
        <v>0</v>
      </c>
      <c r="G13" s="50">
        <v>97</v>
      </c>
      <c r="H13" s="51" t="s">
        <v>140</v>
      </c>
      <c r="I13" s="50">
        <v>5</v>
      </c>
      <c r="J13" s="28">
        <v>110</v>
      </c>
      <c r="K13" s="49" t="s">
        <v>140</v>
      </c>
      <c r="L13" s="28">
        <v>10</v>
      </c>
      <c r="M13" s="50"/>
      <c r="N13" s="51" t="str">
        <f>IF(K13="X","X",IF(M13&lt;=0,K13,"X"))</f>
        <v>X</v>
      </c>
      <c r="O13" s="50">
        <f>IF(L13="X","X",IF(M13&lt;=0,L13,"X"))</f>
        <v>10</v>
      </c>
      <c r="P13" s="28">
        <v>106</v>
      </c>
      <c r="Q13" s="49">
        <v>32</v>
      </c>
      <c r="R13" s="28">
        <v>17</v>
      </c>
      <c r="S13" s="50"/>
      <c r="T13" s="51">
        <f>IF(Q13="X","X",IF(S13&lt;=0,Q13,"X"))</f>
        <v>32</v>
      </c>
      <c r="U13" s="50">
        <f>IF(R13="X","X",IF(S13&lt;=0,R13,"X"))</f>
        <v>17</v>
      </c>
      <c r="V13" s="31">
        <v>101</v>
      </c>
      <c r="W13" s="12">
        <v>27</v>
      </c>
      <c r="X13" s="31">
        <v>33</v>
      </c>
      <c r="Y13" s="50"/>
      <c r="Z13" s="51">
        <f>IF(W13="X","X",IF(Y13&lt;=0,W13,"X"))</f>
        <v>27</v>
      </c>
      <c r="AA13" s="50">
        <f>IF(X13="X","X",IF(Y13&lt;=0,X13,"X"))</f>
        <v>33</v>
      </c>
      <c r="AB13" s="31">
        <v>100</v>
      </c>
      <c r="AC13" s="12">
        <v>27</v>
      </c>
      <c r="AD13" s="31">
        <v>42</v>
      </c>
      <c r="AE13" s="50">
        <v>98</v>
      </c>
      <c r="AF13" s="51">
        <v>24</v>
      </c>
      <c r="AG13" s="50">
        <v>55</v>
      </c>
      <c r="AH13" s="31"/>
      <c r="AI13" s="12">
        <f>IF(AF13="X","X",IF(AH13&lt;=0,AF13,"X"))</f>
        <v>24</v>
      </c>
      <c r="AJ13" s="31">
        <f>IF(AG13="X","X",IF(AH13&lt;=0,AG13,"X"))</f>
        <v>55</v>
      </c>
      <c r="AK13" s="50"/>
      <c r="AL13" s="51">
        <f>IF(AI13="X","X",IF(AK13&lt;=0,AI13,"X"))</f>
        <v>24</v>
      </c>
      <c r="AM13" s="50">
        <f>IF(AJ13="X","X",IF(AK13&lt;=0,AJ13,"X"))</f>
        <v>55</v>
      </c>
      <c r="AN13" s="31">
        <v>97</v>
      </c>
      <c r="AO13" s="12">
        <v>24</v>
      </c>
      <c r="AP13" s="31">
        <v>63</v>
      </c>
      <c r="AQ13" s="50"/>
      <c r="AR13" s="51">
        <f>IF(AO13="X","X",IF(AQ13&lt;=0,AO13,"X"))</f>
        <v>24</v>
      </c>
      <c r="AS13" s="50">
        <f>IF(AP13="X","X",IF(AQ13&lt;=0,AP13,"X"))</f>
        <v>63</v>
      </c>
      <c r="AT13" s="31" t="s">
        <v>123</v>
      </c>
      <c r="AU13" s="12">
        <v>24</v>
      </c>
      <c r="AV13" s="31">
        <v>68</v>
      </c>
      <c r="AW13" s="50"/>
      <c r="AX13" s="51">
        <f aca="true" t="shared" si="5" ref="AX13:AX20">IF(AU13="X","X",IF(AW13&lt;=0,AU13,"X"))</f>
        <v>24</v>
      </c>
      <c r="AY13" s="50">
        <f aca="true" t="shared" si="6" ref="AY13:AY20">IF(AV13="X","X",IF(AW13&lt;=0,AV13,"X"))</f>
        <v>68</v>
      </c>
      <c r="AZ13" s="31">
        <v>97</v>
      </c>
      <c r="BA13" s="12">
        <f>AX13-1</f>
        <v>23</v>
      </c>
      <c r="BB13" s="31">
        <f>AY13+13</f>
        <v>81</v>
      </c>
      <c r="BC13" s="50"/>
      <c r="BD13" s="51">
        <f t="shared" si="4"/>
        <v>23</v>
      </c>
      <c r="BE13" s="50">
        <v>81</v>
      </c>
      <c r="BF13" s="31">
        <v>98</v>
      </c>
      <c r="BG13" s="12">
        <f>BD13-0</f>
        <v>23</v>
      </c>
      <c r="BH13" s="31">
        <f>BE13+9</f>
        <v>90</v>
      </c>
      <c r="BI13" s="31"/>
      <c r="BJ13" s="10"/>
      <c r="BK13" s="10"/>
      <c r="BL13" s="28" t="s">
        <v>126</v>
      </c>
      <c r="BM13" s="53">
        <f t="shared" si="0"/>
        <v>10</v>
      </c>
      <c r="BN13" s="53"/>
      <c r="BO13" s="55">
        <f t="shared" si="1"/>
        <v>100.44444444444444</v>
      </c>
      <c r="BP13" s="55">
        <f t="shared" si="2"/>
        <v>28.444444444444443</v>
      </c>
      <c r="BQ13" s="56">
        <f t="shared" si="3"/>
        <v>26</v>
      </c>
    </row>
    <row r="14" spans="1:69" ht="16.5">
      <c r="A14" s="30">
        <v>2623</v>
      </c>
      <c r="B14" s="59" t="s">
        <v>141</v>
      </c>
      <c r="C14" s="48" t="s">
        <v>21</v>
      </c>
      <c r="D14" s="28"/>
      <c r="E14" s="49" t="str">
        <f>IF(C14="X","X",IF(D14&lt;=0,C14,"X"))</f>
        <v>X</v>
      </c>
      <c r="F14" s="28">
        <v>0</v>
      </c>
      <c r="G14" s="50">
        <v>97</v>
      </c>
      <c r="H14" s="51" t="str">
        <f>IF(E14="X","X",IF(G14&lt;=0,E14,"X"))</f>
        <v>X</v>
      </c>
      <c r="I14" s="50">
        <v>9</v>
      </c>
      <c r="J14" s="28">
        <v>96</v>
      </c>
      <c r="K14" s="49" t="s">
        <v>140</v>
      </c>
      <c r="L14" s="28">
        <v>16</v>
      </c>
      <c r="M14" s="50"/>
      <c r="N14" s="51" t="str">
        <f>IF(K14="X","X",IF(M14&lt;=0,K14,"X"))</f>
        <v>X</v>
      </c>
      <c r="O14" s="50">
        <f>IF(L14="X","X",IF(M14&lt;=0,L14,"X"))</f>
        <v>16</v>
      </c>
      <c r="P14" s="28">
        <v>100</v>
      </c>
      <c r="Q14" s="49">
        <v>26</v>
      </c>
      <c r="R14" s="28">
        <v>21</v>
      </c>
      <c r="S14" s="50"/>
      <c r="T14" s="51">
        <f>IF(Q14="X","X",IF(S14&lt;=0,Q14,"X"))</f>
        <v>26</v>
      </c>
      <c r="U14" s="50">
        <f>IF(R14="X","X",IF(S14&lt;=0,R14,"X"))</f>
        <v>21</v>
      </c>
      <c r="V14" s="31">
        <v>97</v>
      </c>
      <c r="W14" s="12">
        <v>23</v>
      </c>
      <c r="X14" s="31">
        <v>34</v>
      </c>
      <c r="Y14" s="50"/>
      <c r="Z14" s="51">
        <f>IF(W14="X","X",IF(Y14&lt;=0,W14,"X"))</f>
        <v>23</v>
      </c>
      <c r="AA14" s="50">
        <f>IF(X14="X","X",IF(Y14&lt;=0,X14,"X"))</f>
        <v>34</v>
      </c>
      <c r="AB14" s="31">
        <v>99</v>
      </c>
      <c r="AC14" s="12">
        <v>23</v>
      </c>
      <c r="AD14" s="31">
        <v>40</v>
      </c>
      <c r="AE14" s="50">
        <v>93</v>
      </c>
      <c r="AF14" s="51">
        <v>20</v>
      </c>
      <c r="AG14" s="50">
        <v>56</v>
      </c>
      <c r="AH14" s="31"/>
      <c r="AI14" s="12">
        <f>IF(AF14="X","X",IF(AH14&lt;=0,AF14,"X"))</f>
        <v>20</v>
      </c>
      <c r="AJ14" s="31">
        <f>IF(AG14="X","X",IF(AH14&lt;=0,AG14,"X"))</f>
        <v>56</v>
      </c>
      <c r="AK14" s="50"/>
      <c r="AL14" s="51">
        <f>IF(AI14="X","X",IF(AK14&lt;=0,AI14,"X"))</f>
        <v>20</v>
      </c>
      <c r="AM14" s="50">
        <f>IF(AJ14="X","X",IF(AK14&lt;=0,AJ14,"X"))</f>
        <v>56</v>
      </c>
      <c r="AN14" s="31">
        <v>91</v>
      </c>
      <c r="AO14" s="12">
        <v>19</v>
      </c>
      <c r="AP14" s="31">
        <v>68</v>
      </c>
      <c r="AQ14" s="50"/>
      <c r="AR14" s="51">
        <f>IF(AO14="X","X",IF(AQ14&lt;=0,AO14,"X"))</f>
        <v>19</v>
      </c>
      <c r="AS14" s="50">
        <f>IF(AP14="X","X",IF(AQ14&lt;=0,AP14,"X"))</f>
        <v>68</v>
      </c>
      <c r="AT14" s="31" t="s">
        <v>123</v>
      </c>
      <c r="AU14" s="12">
        <v>19</v>
      </c>
      <c r="AV14" s="31">
        <v>75</v>
      </c>
      <c r="AW14" s="50"/>
      <c r="AX14" s="51">
        <f t="shared" si="5"/>
        <v>19</v>
      </c>
      <c r="AY14" s="50">
        <f t="shared" si="6"/>
        <v>75</v>
      </c>
      <c r="AZ14" s="31">
        <v>87</v>
      </c>
      <c r="BA14" s="12">
        <f>AX14-4</f>
        <v>15</v>
      </c>
      <c r="BB14" s="31">
        <f>AY14+15</f>
        <v>90</v>
      </c>
      <c r="BC14" s="50"/>
      <c r="BD14" s="51">
        <f t="shared" si="4"/>
        <v>15</v>
      </c>
      <c r="BE14" s="50">
        <v>80</v>
      </c>
      <c r="BF14" s="31">
        <v>90</v>
      </c>
      <c r="BG14" s="12">
        <f>BD14-0</f>
        <v>15</v>
      </c>
      <c r="BH14" s="31">
        <f>BE14+10</f>
        <v>90</v>
      </c>
      <c r="BI14" s="31"/>
      <c r="BJ14" s="22" t="s">
        <v>142</v>
      </c>
      <c r="BK14" s="10" t="s">
        <v>143</v>
      </c>
      <c r="BL14" s="28" t="s">
        <v>126</v>
      </c>
      <c r="BM14" s="53">
        <f t="shared" si="0"/>
        <v>10</v>
      </c>
      <c r="BN14" s="53"/>
      <c r="BO14" s="55">
        <f t="shared" si="1"/>
        <v>94.44444444444444</v>
      </c>
      <c r="BP14" s="55">
        <f t="shared" si="2"/>
        <v>22.444444444444443</v>
      </c>
      <c r="BQ14" s="56">
        <f t="shared" si="3"/>
        <v>18</v>
      </c>
    </row>
    <row r="15" spans="1:69" ht="16.5">
      <c r="A15" s="27">
        <v>1590</v>
      </c>
      <c r="B15" s="28" t="s">
        <v>39</v>
      </c>
      <c r="C15" s="48">
        <v>23</v>
      </c>
      <c r="D15" s="28"/>
      <c r="E15" s="49">
        <f>IF(C15="X","X",IF(D15&lt;=0,C15,"X"))</f>
        <v>23</v>
      </c>
      <c r="F15" s="28">
        <v>0</v>
      </c>
      <c r="G15" s="50"/>
      <c r="H15" s="51">
        <f>IF(E15="X","X",IF(G15&lt;=0,E15,"X"))</f>
        <v>23</v>
      </c>
      <c r="I15" s="50">
        <f>IF(F15="X","X",IF(G15&lt;=0,F15,"X"))</f>
        <v>0</v>
      </c>
      <c r="J15" s="28">
        <v>97</v>
      </c>
      <c r="K15" s="49">
        <v>23</v>
      </c>
      <c r="L15" s="28">
        <v>7</v>
      </c>
      <c r="M15" s="50">
        <v>92</v>
      </c>
      <c r="N15" s="51">
        <v>21</v>
      </c>
      <c r="O15" s="50">
        <v>18</v>
      </c>
      <c r="P15" s="28">
        <v>94</v>
      </c>
      <c r="Q15" s="49">
        <v>21</v>
      </c>
      <c r="R15" s="28">
        <v>27</v>
      </c>
      <c r="S15" s="50">
        <v>101</v>
      </c>
      <c r="T15" s="51">
        <v>21</v>
      </c>
      <c r="U15" s="50">
        <v>34</v>
      </c>
      <c r="V15" s="31"/>
      <c r="W15" s="12">
        <f>IF(T15="X","X",IF(V15&lt;=0,T15,"X"))</f>
        <v>21</v>
      </c>
      <c r="X15" s="31">
        <f>IF(U15="X","X",IF(V15&lt;=0,U15,"X"))</f>
        <v>34</v>
      </c>
      <c r="Y15" s="50">
        <v>96</v>
      </c>
      <c r="Z15" s="51">
        <v>21</v>
      </c>
      <c r="AA15" s="50">
        <v>39</v>
      </c>
      <c r="AB15" s="31"/>
      <c r="AC15" s="12">
        <f>IF(Z15="X","X",IF(AB15&lt;=0,Z15,"X"))</f>
        <v>21</v>
      </c>
      <c r="AD15" s="31">
        <f>IF(AA15="X","X",IF(AB15&lt;=0,AA15,"X"))</f>
        <v>39</v>
      </c>
      <c r="AE15" s="50"/>
      <c r="AF15" s="51">
        <f aca="true" t="shared" si="7" ref="AF15:AF21">IF(AC15="X","X",IF(AE15&lt;=0,AC15,"X"))</f>
        <v>21</v>
      </c>
      <c r="AG15" s="50">
        <f aca="true" t="shared" si="8" ref="AG15:AG21">IF(AD15="X","X",IF(AE15&lt;=0,AD15,"X"))</f>
        <v>39</v>
      </c>
      <c r="AH15" s="31" t="s">
        <v>123</v>
      </c>
      <c r="AI15" s="12">
        <v>21</v>
      </c>
      <c r="AJ15" s="31">
        <v>52</v>
      </c>
      <c r="AK15" s="50"/>
      <c r="AL15" s="51">
        <f>IF(AI15="X","X",IF(AK15&lt;=0,AI15,"X"))</f>
        <v>21</v>
      </c>
      <c r="AM15" s="50">
        <f>IF(AJ15="X","X",IF(AK15&lt;=0,AJ15,"X"))</f>
        <v>52</v>
      </c>
      <c r="AN15" s="31">
        <v>91</v>
      </c>
      <c r="AO15" s="12">
        <v>19</v>
      </c>
      <c r="AP15" s="31">
        <v>67</v>
      </c>
      <c r="AQ15" s="50"/>
      <c r="AR15" s="51">
        <f>IF(AO15="X","X",IF(AQ15&lt;=0,AO15,"X"))</f>
        <v>19</v>
      </c>
      <c r="AS15" s="50">
        <f>IF(AP15="X","X",IF(AQ15&lt;=0,AP15,"X"))</f>
        <v>67</v>
      </c>
      <c r="AT15" s="31" t="s">
        <v>123</v>
      </c>
      <c r="AU15" s="12">
        <v>19</v>
      </c>
      <c r="AV15" s="31">
        <v>81</v>
      </c>
      <c r="AW15" s="50"/>
      <c r="AX15" s="51">
        <f t="shared" si="5"/>
        <v>19</v>
      </c>
      <c r="AY15" s="50">
        <f t="shared" si="6"/>
        <v>81</v>
      </c>
      <c r="AZ15" s="31"/>
      <c r="BA15" s="12">
        <f>AX15</f>
        <v>19</v>
      </c>
      <c r="BB15" s="31">
        <f>AY15</f>
        <v>81</v>
      </c>
      <c r="BC15" s="50">
        <v>96</v>
      </c>
      <c r="BD15" s="51">
        <f t="shared" si="4"/>
        <v>19</v>
      </c>
      <c r="BE15" s="50">
        <f>BB15+5</f>
        <v>86</v>
      </c>
      <c r="BF15" s="31"/>
      <c r="BG15" s="12">
        <v>19</v>
      </c>
      <c r="BH15" s="31">
        <v>86</v>
      </c>
      <c r="BI15" s="31"/>
      <c r="BJ15" s="10"/>
      <c r="BK15" s="10" t="s">
        <v>133</v>
      </c>
      <c r="BL15" s="28" t="s">
        <v>126</v>
      </c>
      <c r="BM15" s="53">
        <f t="shared" si="0"/>
        <v>9</v>
      </c>
      <c r="BN15" s="53"/>
      <c r="BO15" s="55">
        <f t="shared" si="1"/>
        <v>95.28571428571429</v>
      </c>
      <c r="BP15" s="55">
        <f t="shared" si="2"/>
        <v>23.285714285714292</v>
      </c>
      <c r="BQ15" s="56">
        <f t="shared" si="3"/>
        <v>22</v>
      </c>
    </row>
    <row r="16" spans="1:69" ht="16.5">
      <c r="A16" s="28">
        <v>1355</v>
      </c>
      <c r="B16" s="26" t="s">
        <v>40</v>
      </c>
      <c r="C16" s="48">
        <v>31</v>
      </c>
      <c r="D16" s="28">
        <v>98</v>
      </c>
      <c r="E16" s="49">
        <v>25</v>
      </c>
      <c r="F16" s="28">
        <v>13</v>
      </c>
      <c r="G16" s="50"/>
      <c r="H16" s="51">
        <v>25</v>
      </c>
      <c r="I16" s="50">
        <v>13</v>
      </c>
      <c r="J16" s="28"/>
      <c r="K16" s="49">
        <f>IF(H16="X","X",IF(J16&lt;=0,H16,"X"))</f>
        <v>25</v>
      </c>
      <c r="L16" s="28">
        <f>IF(I16="X","X",IF(J16&lt;=0,I16,"X"))</f>
        <v>13</v>
      </c>
      <c r="M16" s="50">
        <v>99</v>
      </c>
      <c r="N16" s="51">
        <v>25</v>
      </c>
      <c r="O16" s="50">
        <v>18</v>
      </c>
      <c r="P16" s="28"/>
      <c r="Q16" s="49">
        <f>IF(N16="X","X",IF(P16&lt;=0,N16,"X"))</f>
        <v>25</v>
      </c>
      <c r="R16" s="28">
        <f>IF(O16="X","X",IF(P16&lt;=0,O16,"X"))</f>
        <v>18</v>
      </c>
      <c r="S16" s="50">
        <v>98</v>
      </c>
      <c r="T16" s="51">
        <v>25</v>
      </c>
      <c r="U16" s="50">
        <v>30</v>
      </c>
      <c r="V16" s="31"/>
      <c r="W16" s="12">
        <f>IF(T16="X","X",IF(V16&lt;=0,T16,"X"))</f>
        <v>25</v>
      </c>
      <c r="X16" s="31">
        <f>IF(U16="X","X",IF(V16&lt;=0,U16,"X"))</f>
        <v>30</v>
      </c>
      <c r="Y16" s="50">
        <v>93</v>
      </c>
      <c r="Z16" s="51">
        <v>22</v>
      </c>
      <c r="AA16" s="50">
        <v>42</v>
      </c>
      <c r="AB16" s="31"/>
      <c r="AC16" s="12">
        <f>IF(Z16="X","X",IF(AB16&lt;=0,Z16,"X"))</f>
        <v>22</v>
      </c>
      <c r="AD16" s="31">
        <f>IF(AA16="X","X",IF(AB16&lt;=0,AA16,"X"))</f>
        <v>42</v>
      </c>
      <c r="AE16" s="50"/>
      <c r="AF16" s="51">
        <f t="shared" si="7"/>
        <v>22</v>
      </c>
      <c r="AG16" s="50">
        <f t="shared" si="8"/>
        <v>42</v>
      </c>
      <c r="AH16" s="31" t="s">
        <v>123</v>
      </c>
      <c r="AI16" s="12">
        <v>20</v>
      </c>
      <c r="AJ16" s="31">
        <v>59</v>
      </c>
      <c r="AK16" s="50"/>
      <c r="AL16" s="51">
        <f>IF(AI16="X","X",IF(AK16&lt;=0,AI16,"X"))</f>
        <v>20</v>
      </c>
      <c r="AM16" s="50">
        <f>IF(AJ16="X","X",IF(AK16&lt;=0,AJ16,"X"))</f>
        <v>59</v>
      </c>
      <c r="AN16" s="31">
        <v>93</v>
      </c>
      <c r="AO16" s="12">
        <v>20</v>
      </c>
      <c r="AP16" s="31">
        <v>68</v>
      </c>
      <c r="AQ16" s="50"/>
      <c r="AR16" s="51">
        <f>IF(AO16="X","X",IF(AQ16&lt;=0,AO16,"X"))</f>
        <v>20</v>
      </c>
      <c r="AS16" s="50">
        <f>IF(AP16="X","X",IF(AQ16&lt;=0,AP16,"X"))</f>
        <v>68</v>
      </c>
      <c r="AT16" s="31" t="s">
        <v>123</v>
      </c>
      <c r="AU16" s="12">
        <v>20</v>
      </c>
      <c r="AV16" s="31">
        <v>73</v>
      </c>
      <c r="AW16" s="50"/>
      <c r="AX16" s="51">
        <f t="shared" si="5"/>
        <v>20</v>
      </c>
      <c r="AY16" s="50">
        <f t="shared" si="6"/>
        <v>73</v>
      </c>
      <c r="AZ16" s="31"/>
      <c r="BA16" s="12">
        <f>AX16</f>
        <v>20</v>
      </c>
      <c r="BB16" s="31">
        <f>AY16</f>
        <v>73</v>
      </c>
      <c r="BC16" s="50">
        <v>94</v>
      </c>
      <c r="BD16" s="51">
        <f t="shared" si="4"/>
        <v>20</v>
      </c>
      <c r="BE16" s="50">
        <f>BB16+12</f>
        <v>85</v>
      </c>
      <c r="BF16" s="31"/>
      <c r="BG16" s="12">
        <v>20</v>
      </c>
      <c r="BH16" s="31">
        <v>85</v>
      </c>
      <c r="BI16" s="31"/>
      <c r="BJ16" s="10"/>
      <c r="BK16" s="10"/>
      <c r="BL16" s="28" t="s">
        <v>126</v>
      </c>
      <c r="BM16" s="53">
        <f t="shared" si="0"/>
        <v>8</v>
      </c>
      <c r="BN16" s="53"/>
      <c r="BO16" s="55">
        <f t="shared" si="1"/>
        <v>95.83333333333333</v>
      </c>
      <c r="BP16" s="55">
        <f t="shared" si="2"/>
        <v>23.83333333333333</v>
      </c>
      <c r="BQ16" s="56">
        <f t="shared" si="3"/>
        <v>23</v>
      </c>
    </row>
    <row r="17" spans="1:69" ht="16.5">
      <c r="A17" s="27">
        <v>1977</v>
      </c>
      <c r="B17" s="28" t="s">
        <v>11</v>
      </c>
      <c r="C17" s="48">
        <v>35</v>
      </c>
      <c r="D17" s="28"/>
      <c r="E17" s="49">
        <f>IF(C17="X","X",IF(D17&lt;=0,C17,"X"))</f>
        <v>35</v>
      </c>
      <c r="F17" s="28">
        <v>0</v>
      </c>
      <c r="G17" s="50">
        <v>106</v>
      </c>
      <c r="H17" s="51">
        <v>31</v>
      </c>
      <c r="I17" s="50">
        <v>15</v>
      </c>
      <c r="J17" s="28">
        <v>111</v>
      </c>
      <c r="K17" s="49">
        <v>31</v>
      </c>
      <c r="L17" s="28">
        <v>22</v>
      </c>
      <c r="M17" s="50"/>
      <c r="N17" s="51">
        <f>IF(K17="X","X",IF(M17&lt;=0,K17,"X"))</f>
        <v>31</v>
      </c>
      <c r="O17" s="50">
        <f>IF(L17="X","X",IF(M17&lt;=0,L17,"X"))</f>
        <v>22</v>
      </c>
      <c r="P17" s="28">
        <v>99</v>
      </c>
      <c r="Q17" s="49">
        <v>26</v>
      </c>
      <c r="R17" s="28">
        <v>35</v>
      </c>
      <c r="S17" s="50"/>
      <c r="T17" s="51">
        <f>IF(Q17="X","X",IF(S17&lt;=0,Q17,"X"))</f>
        <v>26</v>
      </c>
      <c r="U17" s="50">
        <f>IF(R17="X","X",IF(S17&lt;=0,R17,"X"))</f>
        <v>35</v>
      </c>
      <c r="V17" s="31">
        <v>108</v>
      </c>
      <c r="W17" s="12">
        <v>26</v>
      </c>
      <c r="X17" s="31">
        <v>40</v>
      </c>
      <c r="Y17" s="50">
        <v>96</v>
      </c>
      <c r="Z17" s="51">
        <v>24</v>
      </c>
      <c r="AA17" s="50">
        <v>47</v>
      </c>
      <c r="AB17" s="31">
        <v>105</v>
      </c>
      <c r="AC17" s="12">
        <v>24</v>
      </c>
      <c r="AD17" s="31">
        <v>52</v>
      </c>
      <c r="AE17" s="50"/>
      <c r="AF17" s="51">
        <f t="shared" si="7"/>
        <v>24</v>
      </c>
      <c r="AG17" s="50">
        <f t="shared" si="8"/>
        <v>52</v>
      </c>
      <c r="AH17" s="31"/>
      <c r="AI17" s="12">
        <f>IF(AF17="X","X",IF(AH17&lt;=0,AF17,"X"))</f>
        <v>24</v>
      </c>
      <c r="AJ17" s="31">
        <f>IF(AG17="X","X",IF(AH17&lt;=0,AG17,"X"))</f>
        <v>52</v>
      </c>
      <c r="AK17" s="50">
        <v>108</v>
      </c>
      <c r="AL17" s="51">
        <v>24</v>
      </c>
      <c r="AM17" s="50">
        <v>58</v>
      </c>
      <c r="AN17" s="31">
        <v>99</v>
      </c>
      <c r="AO17" s="12">
        <v>24</v>
      </c>
      <c r="AP17" s="31">
        <v>63</v>
      </c>
      <c r="AQ17" s="50"/>
      <c r="AR17" s="51">
        <f>IF(AO17="X","X",IF(AQ17&lt;=0,AO17,"X"))</f>
        <v>24</v>
      </c>
      <c r="AS17" s="50">
        <f>IF(AP17="X","X",IF(AQ17&lt;=0,AP17,"X"))</f>
        <v>63</v>
      </c>
      <c r="AT17" s="31"/>
      <c r="AU17" s="12">
        <f>IF(AR17="X","X",IF(AT17&lt;=0,AR17,"X"))</f>
        <v>24</v>
      </c>
      <c r="AV17" s="31">
        <f>IF(AS17="X","X",IF(AT17&lt;=0,AS17,"X"))</f>
        <v>63</v>
      </c>
      <c r="AW17" s="50"/>
      <c r="AX17" s="51">
        <f t="shared" si="5"/>
        <v>24</v>
      </c>
      <c r="AY17" s="50">
        <f t="shared" si="6"/>
        <v>63</v>
      </c>
      <c r="AZ17" s="31">
        <v>107</v>
      </c>
      <c r="BA17" s="12">
        <f>AX17-0</f>
        <v>24</v>
      </c>
      <c r="BB17" s="31">
        <f>AY17+5</f>
        <v>68</v>
      </c>
      <c r="BC17" s="50"/>
      <c r="BD17" s="51">
        <f t="shared" si="4"/>
        <v>24</v>
      </c>
      <c r="BE17" s="50">
        <v>68</v>
      </c>
      <c r="BF17" s="31">
        <v>98</v>
      </c>
      <c r="BG17" s="12">
        <f>BD17-0</f>
        <v>24</v>
      </c>
      <c r="BH17" s="31">
        <f>BE17+13</f>
        <v>81</v>
      </c>
      <c r="BI17" s="31"/>
      <c r="BJ17" s="10"/>
      <c r="BK17" s="10" t="s">
        <v>143</v>
      </c>
      <c r="BL17" s="28" t="s">
        <v>126</v>
      </c>
      <c r="BM17" s="53">
        <f t="shared" si="0"/>
        <v>10</v>
      </c>
      <c r="BN17" s="53"/>
      <c r="BO17" s="55">
        <f t="shared" si="1"/>
        <v>103.7</v>
      </c>
      <c r="BP17" s="55">
        <f t="shared" si="2"/>
        <v>31.700000000000003</v>
      </c>
      <c r="BQ17" s="56">
        <f t="shared" si="3"/>
        <v>27</v>
      </c>
    </row>
    <row r="18" spans="1:69" ht="16.5">
      <c r="A18" s="27">
        <v>808</v>
      </c>
      <c r="B18" s="32" t="s">
        <v>144</v>
      </c>
      <c r="C18" s="48" t="s">
        <v>21</v>
      </c>
      <c r="D18" s="28">
        <v>105</v>
      </c>
      <c r="E18" s="49" t="s">
        <v>140</v>
      </c>
      <c r="F18" s="28">
        <v>5</v>
      </c>
      <c r="G18" s="50">
        <v>116</v>
      </c>
      <c r="H18" s="51">
        <v>36</v>
      </c>
      <c r="I18" s="50">
        <v>10</v>
      </c>
      <c r="J18" s="28"/>
      <c r="K18" s="49">
        <f>IF(H18="X","X",IF(J18&lt;=0,H18,"X"))</f>
        <v>36</v>
      </c>
      <c r="L18" s="28">
        <f>IF(I18="X","X",IF(J18&lt;=0,I18,"X"))</f>
        <v>10</v>
      </c>
      <c r="M18" s="50">
        <v>104</v>
      </c>
      <c r="N18" s="51">
        <v>33</v>
      </c>
      <c r="O18" s="50">
        <v>22</v>
      </c>
      <c r="P18" s="28">
        <v>105</v>
      </c>
      <c r="Q18" s="49">
        <v>33</v>
      </c>
      <c r="R18" s="28">
        <v>32</v>
      </c>
      <c r="S18" s="50">
        <v>113</v>
      </c>
      <c r="T18" s="51">
        <v>33</v>
      </c>
      <c r="U18" s="50">
        <v>39</v>
      </c>
      <c r="V18" s="31"/>
      <c r="W18" s="12">
        <f>IF(T18="X","X",IF(V18&lt;=0,T18,"X"))</f>
        <v>33</v>
      </c>
      <c r="X18" s="31">
        <f>IF(U18="X","X",IF(V18&lt;=0,U18,"X"))</f>
        <v>39</v>
      </c>
      <c r="Y18" s="50">
        <v>95</v>
      </c>
      <c r="Z18" s="51">
        <v>23</v>
      </c>
      <c r="AA18" s="50">
        <v>53</v>
      </c>
      <c r="AB18" s="31"/>
      <c r="AC18" s="12">
        <f>IF(Z18="X","X",IF(AB18&lt;=0,Z18,"X"))</f>
        <v>23</v>
      </c>
      <c r="AD18" s="31">
        <f>IF(AA18="X","X",IF(AB18&lt;=0,AA18,"X"))</f>
        <v>53</v>
      </c>
      <c r="AE18" s="50"/>
      <c r="AF18" s="51">
        <f t="shared" si="7"/>
        <v>23</v>
      </c>
      <c r="AG18" s="50">
        <f t="shared" si="8"/>
        <v>53</v>
      </c>
      <c r="AH18" s="31"/>
      <c r="AI18" s="12">
        <f>IF(AF18="X","X",IF(AH18&lt;=0,AF18,"X"))</f>
        <v>23</v>
      </c>
      <c r="AJ18" s="31">
        <f>IF(AG18="X","X",IF(AH18&lt;=0,AG18,"X"))</f>
        <v>53</v>
      </c>
      <c r="AK18" s="50">
        <v>99</v>
      </c>
      <c r="AL18" s="51">
        <v>23</v>
      </c>
      <c r="AM18" s="50">
        <v>63</v>
      </c>
      <c r="AN18" s="31"/>
      <c r="AO18" s="12">
        <f>IF(AL18="X","X",IF(AN18&lt;=0,AL18,"X"))</f>
        <v>23</v>
      </c>
      <c r="AP18" s="31">
        <f>IF(AM18="X","X",IF(AN18&lt;=0,AM18,"X"))</f>
        <v>63</v>
      </c>
      <c r="AQ18" s="50">
        <v>113</v>
      </c>
      <c r="AR18" s="51">
        <v>23</v>
      </c>
      <c r="AS18" s="50">
        <v>68</v>
      </c>
      <c r="AT18" s="31"/>
      <c r="AU18" s="12">
        <f>IF(AR18="X","X",IF(AT18&lt;=0,AR18,"X"))</f>
        <v>23</v>
      </c>
      <c r="AV18" s="31">
        <f>IF(AS18="X","X",IF(AT18&lt;=0,AS18,"X"))</f>
        <v>68</v>
      </c>
      <c r="AW18" s="50"/>
      <c r="AX18" s="51">
        <f t="shared" si="5"/>
        <v>23</v>
      </c>
      <c r="AY18" s="50">
        <f t="shared" si="6"/>
        <v>68</v>
      </c>
      <c r="AZ18" s="31">
        <v>114</v>
      </c>
      <c r="BA18" s="12">
        <f>AX18-0</f>
        <v>23</v>
      </c>
      <c r="BB18" s="31">
        <f>AY18+7</f>
        <v>75</v>
      </c>
      <c r="BC18" s="50"/>
      <c r="BD18" s="51">
        <f t="shared" si="4"/>
        <v>23</v>
      </c>
      <c r="BE18" s="50">
        <v>75</v>
      </c>
      <c r="BF18" s="31">
        <v>108</v>
      </c>
      <c r="BG18" s="12">
        <f>BD18-0</f>
        <v>23</v>
      </c>
      <c r="BH18" s="31">
        <f>BE18+5</f>
        <v>80</v>
      </c>
      <c r="BI18" s="31"/>
      <c r="BJ18" s="10"/>
      <c r="BK18" s="22" t="s">
        <v>142</v>
      </c>
      <c r="BL18" s="28" t="s">
        <v>126</v>
      </c>
      <c r="BM18" s="53">
        <f t="shared" si="0"/>
        <v>10</v>
      </c>
      <c r="BN18" s="53"/>
      <c r="BO18" s="55">
        <f t="shared" si="1"/>
        <v>107.2</v>
      </c>
      <c r="BP18" s="55">
        <f t="shared" si="2"/>
        <v>35.2</v>
      </c>
      <c r="BQ18" s="56">
        <f t="shared" si="3"/>
        <v>26</v>
      </c>
    </row>
    <row r="19" spans="1:69" ht="16.5">
      <c r="A19" s="60">
        <v>1590</v>
      </c>
      <c r="B19" s="31" t="s">
        <v>41</v>
      </c>
      <c r="C19" s="48">
        <v>22</v>
      </c>
      <c r="D19" s="31"/>
      <c r="E19" s="12">
        <f>IF(C19="X","X",IF(D19&lt;=0,C19,"X"))</f>
        <v>22</v>
      </c>
      <c r="F19" s="31">
        <v>0</v>
      </c>
      <c r="G19" s="50"/>
      <c r="H19" s="51">
        <f>IF(E19="X","X",IF(G19&lt;=0,E19,"X"))</f>
        <v>22</v>
      </c>
      <c r="I19" s="50">
        <f>IF(F19="X","X",IF(G19&lt;=0,F19,"X"))</f>
        <v>0</v>
      </c>
      <c r="J19" s="31">
        <v>101</v>
      </c>
      <c r="K19" s="12">
        <v>22</v>
      </c>
      <c r="L19" s="31">
        <v>5</v>
      </c>
      <c r="M19" s="50"/>
      <c r="N19" s="51">
        <f>IF(K19="X","X",IF(M19&lt;=0,K19,"X"))</f>
        <v>22</v>
      </c>
      <c r="O19" s="50">
        <f>IF(L19="X","X",IF(M19&lt;=0,L19,"X"))</f>
        <v>5</v>
      </c>
      <c r="P19" s="31">
        <v>88</v>
      </c>
      <c r="Q19" s="49">
        <v>17</v>
      </c>
      <c r="R19" s="28">
        <v>21</v>
      </c>
      <c r="S19" s="50">
        <v>97</v>
      </c>
      <c r="T19" s="51">
        <v>17</v>
      </c>
      <c r="U19" s="50">
        <v>28</v>
      </c>
      <c r="V19" s="31">
        <v>98</v>
      </c>
      <c r="W19" s="12">
        <v>17</v>
      </c>
      <c r="X19" s="31">
        <v>34</v>
      </c>
      <c r="Y19" s="50"/>
      <c r="Z19" s="51">
        <f>IF(W19="X","X",IF(Y19&lt;=0,W19,"X"))</f>
        <v>17</v>
      </c>
      <c r="AA19" s="50">
        <f>IF(X19="X","X",IF(Y19&lt;=0,X19,"X"))</f>
        <v>34</v>
      </c>
      <c r="AB19" s="31"/>
      <c r="AC19" s="12">
        <f>IF(Z19="X","X",IF(AB19&lt;=0,Z19,"X"))</f>
        <v>17</v>
      </c>
      <c r="AD19" s="31">
        <f>IF(AA19="X","X",IF(AB19&lt;=0,AA19,"X"))</f>
        <v>34</v>
      </c>
      <c r="AE19" s="50"/>
      <c r="AF19" s="51">
        <f t="shared" si="7"/>
        <v>17</v>
      </c>
      <c r="AG19" s="50">
        <f t="shared" si="8"/>
        <v>34</v>
      </c>
      <c r="AH19" s="31" t="s">
        <v>123</v>
      </c>
      <c r="AI19" s="12">
        <v>17</v>
      </c>
      <c r="AJ19" s="31">
        <v>45</v>
      </c>
      <c r="AK19" s="50"/>
      <c r="AL19" s="51">
        <f aca="true" t="shared" si="9" ref="AL19:AL41">IF(AI19="X","X",IF(AK19&lt;=0,AI19,"X"))</f>
        <v>17</v>
      </c>
      <c r="AM19" s="50">
        <f aca="true" t="shared" si="10" ref="AM19:AM41">IF(AJ19="X","X",IF(AK19&lt;=0,AJ19,"X"))</f>
        <v>45</v>
      </c>
      <c r="AN19" s="31">
        <v>87</v>
      </c>
      <c r="AO19" s="12">
        <v>14</v>
      </c>
      <c r="AP19" s="31">
        <v>63</v>
      </c>
      <c r="AQ19" s="50"/>
      <c r="AR19" s="51">
        <f>IF(AO19="X","X",IF(AQ19&lt;=0,AO19,"X"))</f>
        <v>14</v>
      </c>
      <c r="AS19" s="50">
        <f>IF(AP19="X","X",IF(AQ19&lt;=0,AP19,"X"))</f>
        <v>63</v>
      </c>
      <c r="AT19" s="31" t="s">
        <v>123</v>
      </c>
      <c r="AU19" s="12">
        <v>14</v>
      </c>
      <c r="AV19" s="31">
        <v>70</v>
      </c>
      <c r="AW19" s="50"/>
      <c r="AX19" s="51">
        <f t="shared" si="5"/>
        <v>14</v>
      </c>
      <c r="AY19" s="50">
        <f t="shared" si="6"/>
        <v>70</v>
      </c>
      <c r="AZ19" s="31"/>
      <c r="BA19" s="12">
        <f>AX19</f>
        <v>14</v>
      </c>
      <c r="BB19" s="31">
        <f>AY19</f>
        <v>70</v>
      </c>
      <c r="BC19" s="50">
        <v>89</v>
      </c>
      <c r="BD19" s="51">
        <f t="shared" si="4"/>
        <v>14</v>
      </c>
      <c r="BE19" s="50">
        <f>BB19+10</f>
        <v>80</v>
      </c>
      <c r="BF19" s="31"/>
      <c r="BG19" s="12">
        <v>14</v>
      </c>
      <c r="BH19" s="31">
        <v>80</v>
      </c>
      <c r="BI19" s="31"/>
      <c r="BJ19" s="19"/>
      <c r="BK19" s="19" t="s">
        <v>133</v>
      </c>
      <c r="BL19" s="28" t="s">
        <v>126</v>
      </c>
      <c r="BM19" s="53">
        <f t="shared" si="0"/>
        <v>8</v>
      </c>
      <c r="BN19" s="53"/>
      <c r="BO19" s="55">
        <f t="shared" si="1"/>
        <v>93.33333333333333</v>
      </c>
      <c r="BP19" s="55">
        <f t="shared" si="2"/>
        <v>21.33333333333333</v>
      </c>
      <c r="BQ19" s="56">
        <f t="shared" si="3"/>
        <v>17</v>
      </c>
    </row>
    <row r="20" spans="1:69" ht="16.5">
      <c r="A20" s="27">
        <v>125</v>
      </c>
      <c r="B20" s="26" t="s">
        <v>42</v>
      </c>
      <c r="C20" s="48">
        <v>29</v>
      </c>
      <c r="D20" s="28">
        <v>100</v>
      </c>
      <c r="E20" s="49">
        <v>28</v>
      </c>
      <c r="F20" s="28">
        <v>9</v>
      </c>
      <c r="G20" s="50"/>
      <c r="H20" s="51">
        <v>28</v>
      </c>
      <c r="I20" s="50">
        <v>9</v>
      </c>
      <c r="J20" s="28">
        <v>102</v>
      </c>
      <c r="K20" s="49">
        <v>28</v>
      </c>
      <c r="L20" s="28">
        <v>15</v>
      </c>
      <c r="M20" s="50"/>
      <c r="N20" s="51">
        <f>IF(K20="X","X",IF(M20&lt;=0,K20,"X"))</f>
        <v>28</v>
      </c>
      <c r="O20" s="50">
        <f>IF(L20="X","X",IF(M20&lt;=0,L20,"X"))</f>
        <v>15</v>
      </c>
      <c r="P20" s="28">
        <v>104</v>
      </c>
      <c r="Q20" s="49">
        <v>28</v>
      </c>
      <c r="R20" s="28">
        <v>20</v>
      </c>
      <c r="S20" s="50">
        <v>103</v>
      </c>
      <c r="T20" s="51">
        <v>28</v>
      </c>
      <c r="U20" s="50">
        <v>28</v>
      </c>
      <c r="V20" s="31"/>
      <c r="W20" s="12">
        <f>IF(T20="X","X",IF(V20&lt;=0,T20,"X"))</f>
        <v>28</v>
      </c>
      <c r="X20" s="31">
        <f>IF(U20="X","X",IF(V20&lt;=0,U20,"X"))</f>
        <v>28</v>
      </c>
      <c r="Y20" s="50">
        <v>97</v>
      </c>
      <c r="Z20" s="51">
        <v>26</v>
      </c>
      <c r="AA20" s="50">
        <v>38</v>
      </c>
      <c r="AB20" s="31">
        <v>94</v>
      </c>
      <c r="AC20" s="12">
        <v>20</v>
      </c>
      <c r="AD20" s="31">
        <v>53</v>
      </c>
      <c r="AE20" s="50"/>
      <c r="AF20" s="51">
        <f t="shared" si="7"/>
        <v>20</v>
      </c>
      <c r="AG20" s="50">
        <f t="shared" si="8"/>
        <v>53</v>
      </c>
      <c r="AH20" s="31" t="s">
        <v>123</v>
      </c>
      <c r="AI20" s="12">
        <v>18</v>
      </c>
      <c r="AJ20" s="31">
        <v>68</v>
      </c>
      <c r="AK20" s="50"/>
      <c r="AL20" s="51">
        <f t="shared" si="9"/>
        <v>18</v>
      </c>
      <c r="AM20" s="50">
        <f t="shared" si="10"/>
        <v>68</v>
      </c>
      <c r="AN20" s="31">
        <v>100</v>
      </c>
      <c r="AO20" s="12">
        <v>18</v>
      </c>
      <c r="AP20" s="31">
        <v>73</v>
      </c>
      <c r="AQ20" s="50"/>
      <c r="AR20" s="51">
        <f>IF(AO20="X","X",IF(AQ20&lt;=0,AO20,"X"))</f>
        <v>18</v>
      </c>
      <c r="AS20" s="50">
        <f>IF(AP20="X","X",IF(AQ20&lt;=0,AP20,"X"))</f>
        <v>73</v>
      </c>
      <c r="AT20" s="31"/>
      <c r="AU20" s="12">
        <f>IF(AR20="X","X",IF(AT20&lt;=0,AR20,"X"))</f>
        <v>18</v>
      </c>
      <c r="AV20" s="31">
        <f>IF(AS20="X","X",IF(AT20&lt;=0,AS20,"X"))</f>
        <v>73</v>
      </c>
      <c r="AW20" s="50"/>
      <c r="AX20" s="51">
        <f t="shared" si="5"/>
        <v>18</v>
      </c>
      <c r="AY20" s="50">
        <f t="shared" si="6"/>
        <v>73</v>
      </c>
      <c r="AZ20" s="31"/>
      <c r="BA20" s="12">
        <f>AX20</f>
        <v>18</v>
      </c>
      <c r="BB20" s="31">
        <f>AY20</f>
        <v>73</v>
      </c>
      <c r="BC20" s="50">
        <v>111</v>
      </c>
      <c r="BD20" s="51">
        <f t="shared" si="4"/>
        <v>18</v>
      </c>
      <c r="BE20" s="50">
        <f>BB20+5</f>
        <v>78</v>
      </c>
      <c r="BF20" s="31"/>
      <c r="BG20" s="12">
        <v>18</v>
      </c>
      <c r="BH20" s="31">
        <v>78</v>
      </c>
      <c r="BI20" s="31"/>
      <c r="BJ20" s="10" t="s">
        <v>128</v>
      </c>
      <c r="BK20" s="10"/>
      <c r="BL20" s="28" t="s">
        <v>126</v>
      </c>
      <c r="BM20" s="53">
        <f t="shared" si="0"/>
        <v>9</v>
      </c>
      <c r="BN20" s="53"/>
      <c r="BO20" s="55">
        <f t="shared" si="1"/>
        <v>101.375</v>
      </c>
      <c r="BP20" s="55">
        <f t="shared" si="2"/>
        <v>29.375</v>
      </c>
      <c r="BQ20" s="56">
        <f t="shared" si="3"/>
        <v>21</v>
      </c>
    </row>
    <row r="21" spans="1:69" ht="16.5">
      <c r="A21" s="28">
        <v>1011</v>
      </c>
      <c r="B21" s="26" t="s">
        <v>43</v>
      </c>
      <c r="C21" s="48">
        <v>19</v>
      </c>
      <c r="D21" s="28"/>
      <c r="E21" s="49">
        <f>IF(C21="X","X",IF(D21&lt;=0,C21,"X"))</f>
        <v>19</v>
      </c>
      <c r="F21" s="28">
        <v>0</v>
      </c>
      <c r="G21" s="50"/>
      <c r="H21" s="51">
        <f>IF(E21="X","X",IF(G21&lt;=0,E21,"X"))</f>
        <v>19</v>
      </c>
      <c r="I21" s="50">
        <f>IF(F21="X","X",IF(G21&lt;=0,F21,"X"))</f>
        <v>0</v>
      </c>
      <c r="J21" s="28">
        <v>94</v>
      </c>
      <c r="K21" s="49">
        <v>19</v>
      </c>
      <c r="L21" s="28">
        <v>7</v>
      </c>
      <c r="M21" s="50"/>
      <c r="N21" s="51">
        <f>IF(K21="X","X",IF(M21&lt;=0,K21,"X"))</f>
        <v>19</v>
      </c>
      <c r="O21" s="50">
        <f>IF(L21="X","X",IF(M21&lt;=0,L21,"X"))</f>
        <v>7</v>
      </c>
      <c r="P21" s="28">
        <v>94</v>
      </c>
      <c r="Q21" s="49">
        <v>19</v>
      </c>
      <c r="R21" s="28">
        <v>12</v>
      </c>
      <c r="S21" s="50"/>
      <c r="T21" s="51">
        <f>IF(Q21="X","X",IF(S21&lt;=0,Q21,"X"))</f>
        <v>19</v>
      </c>
      <c r="U21" s="50">
        <f>IF(R21="X","X",IF(S21&lt;=0,R21,"X"))</f>
        <v>12</v>
      </c>
      <c r="V21" s="31"/>
      <c r="W21" s="12">
        <f>IF(T21="X","X",IF(V21&lt;=0,T21,"X"))</f>
        <v>19</v>
      </c>
      <c r="X21" s="31">
        <f>IF(U21="X","X",IF(V21&lt;=0,U21,"X"))</f>
        <v>12</v>
      </c>
      <c r="Y21" s="50">
        <v>101</v>
      </c>
      <c r="Z21" s="51">
        <v>19</v>
      </c>
      <c r="AA21" s="50">
        <v>17</v>
      </c>
      <c r="AB21" s="31">
        <v>102</v>
      </c>
      <c r="AC21" s="12">
        <v>19</v>
      </c>
      <c r="AD21" s="31">
        <v>24</v>
      </c>
      <c r="AE21" s="50"/>
      <c r="AF21" s="51">
        <f t="shared" si="7"/>
        <v>19</v>
      </c>
      <c r="AG21" s="50">
        <f t="shared" si="8"/>
        <v>24</v>
      </c>
      <c r="AH21" s="31" t="s">
        <v>123</v>
      </c>
      <c r="AI21" s="12">
        <v>19</v>
      </c>
      <c r="AJ21" s="31">
        <v>31</v>
      </c>
      <c r="AK21" s="50"/>
      <c r="AL21" s="51">
        <f t="shared" si="9"/>
        <v>19</v>
      </c>
      <c r="AM21" s="50">
        <f t="shared" si="10"/>
        <v>31</v>
      </c>
      <c r="AN21" s="31">
        <v>106</v>
      </c>
      <c r="AO21" s="12">
        <v>19</v>
      </c>
      <c r="AP21" s="31">
        <v>38</v>
      </c>
      <c r="AQ21" s="50">
        <v>99</v>
      </c>
      <c r="AR21" s="51">
        <v>19</v>
      </c>
      <c r="AS21" s="50">
        <v>48</v>
      </c>
      <c r="AT21" s="31" t="s">
        <v>123</v>
      </c>
      <c r="AU21" s="12">
        <v>19</v>
      </c>
      <c r="AV21" s="31">
        <v>53</v>
      </c>
      <c r="AW21" s="50">
        <v>100</v>
      </c>
      <c r="AX21" s="51">
        <f>AU21-0</f>
        <v>19</v>
      </c>
      <c r="AY21" s="50">
        <f>AV21+7</f>
        <v>60</v>
      </c>
      <c r="AZ21" s="31">
        <v>97</v>
      </c>
      <c r="BA21" s="12">
        <f>AX21-0</f>
        <v>19</v>
      </c>
      <c r="BB21" s="31">
        <f>AY21+10</f>
        <v>70</v>
      </c>
      <c r="BC21" s="50">
        <v>104</v>
      </c>
      <c r="BD21" s="51">
        <f t="shared" si="4"/>
        <v>19</v>
      </c>
      <c r="BE21" s="50">
        <f>BB21+7</f>
        <v>77</v>
      </c>
      <c r="BF21" s="31"/>
      <c r="BG21" s="12">
        <v>19</v>
      </c>
      <c r="BH21" s="31">
        <v>77</v>
      </c>
      <c r="BI21" s="31"/>
      <c r="BJ21" s="10"/>
      <c r="BK21" s="10" t="s">
        <v>145</v>
      </c>
      <c r="BL21" s="28" t="s">
        <v>126</v>
      </c>
      <c r="BM21" s="53">
        <f t="shared" si="0"/>
        <v>11</v>
      </c>
      <c r="BN21" s="53"/>
      <c r="BO21" s="55">
        <f t="shared" si="1"/>
        <v>99.66666666666667</v>
      </c>
      <c r="BP21" s="55">
        <f t="shared" si="2"/>
        <v>27.66666666666667</v>
      </c>
      <c r="BQ21" s="56">
        <f t="shared" si="3"/>
        <v>22</v>
      </c>
    </row>
    <row r="22" spans="1:69" ht="16.5">
      <c r="A22" s="27">
        <v>1362</v>
      </c>
      <c r="B22" s="58" t="s">
        <v>8</v>
      </c>
      <c r="C22" s="48">
        <v>14</v>
      </c>
      <c r="D22" s="28"/>
      <c r="E22" s="49">
        <f>IF(C22="X","X",IF(D22&lt;=0,C22,"X"))</f>
        <v>14</v>
      </c>
      <c r="F22" s="28">
        <v>0</v>
      </c>
      <c r="G22" s="50"/>
      <c r="H22" s="51">
        <f>IF(E22="X","X",IF(G22&lt;=0,E22,"X"))</f>
        <v>14</v>
      </c>
      <c r="I22" s="50">
        <f>IF(F22="X","X",IF(G22&lt;=0,F22,"X"))</f>
        <v>0</v>
      </c>
      <c r="J22" s="28"/>
      <c r="K22" s="49">
        <f>IF(H22="X","X",IF(J22&lt;=0,H22,"X"))</f>
        <v>14</v>
      </c>
      <c r="L22" s="28">
        <f>IF(I22="X","X",IF(J22&lt;=0,I22,"X"))</f>
        <v>0</v>
      </c>
      <c r="M22" s="50"/>
      <c r="N22" s="51">
        <f>IF(K22="X","X",IF(M22&lt;=0,K22,"X"))</f>
        <v>14</v>
      </c>
      <c r="O22" s="50">
        <f>IF(L22="X","X",IF(M22&lt;=0,L22,"X"))</f>
        <v>0</v>
      </c>
      <c r="P22" s="28">
        <v>89</v>
      </c>
      <c r="Q22" s="49">
        <v>14</v>
      </c>
      <c r="R22" s="28">
        <v>7</v>
      </c>
      <c r="S22" s="50"/>
      <c r="T22" s="51">
        <f>IF(Q22="X","X",IF(S22&lt;=0,Q22,"X"))</f>
        <v>14</v>
      </c>
      <c r="U22" s="50">
        <f>IF(R22="X","X",IF(S22&lt;=0,R22,"X"))</f>
        <v>7</v>
      </c>
      <c r="V22" s="31">
        <v>94</v>
      </c>
      <c r="W22" s="12">
        <v>14</v>
      </c>
      <c r="X22" s="31">
        <v>16</v>
      </c>
      <c r="Y22" s="50"/>
      <c r="Z22" s="51">
        <f>IF(W22="X","X",IF(Y22&lt;=0,W22,"X"))</f>
        <v>14</v>
      </c>
      <c r="AA22" s="50">
        <f>IF(X22="X","X",IF(Y22&lt;=0,X22,"X"))</f>
        <v>16</v>
      </c>
      <c r="AB22" s="31">
        <v>105</v>
      </c>
      <c r="AC22" s="12">
        <v>14</v>
      </c>
      <c r="AD22" s="31">
        <v>21</v>
      </c>
      <c r="AE22" s="50">
        <v>96</v>
      </c>
      <c r="AF22" s="51">
        <v>14</v>
      </c>
      <c r="AG22" s="50">
        <v>26</v>
      </c>
      <c r="AH22" s="31"/>
      <c r="AI22" s="12">
        <f aca="true" t="shared" si="11" ref="AI22:AI28">IF(AF22="X","X",IF(AH22&lt;=0,AF22,"X"))</f>
        <v>14</v>
      </c>
      <c r="AJ22" s="31">
        <f aca="true" t="shared" si="12" ref="AJ22:AJ28">IF(AG22="X","X",IF(AH22&lt;=0,AG22,"X"))</f>
        <v>26</v>
      </c>
      <c r="AK22" s="50"/>
      <c r="AL22" s="51">
        <f t="shared" si="9"/>
        <v>14</v>
      </c>
      <c r="AM22" s="50">
        <f t="shared" si="10"/>
        <v>26</v>
      </c>
      <c r="AN22" s="31"/>
      <c r="AO22" s="12">
        <f>IF(AL22="X","X",IF(AN22&lt;=0,AL22,"X"))</f>
        <v>14</v>
      </c>
      <c r="AP22" s="31">
        <f>IF(AM22="X","X",IF(AN22&lt;=0,AM22,"X"))</f>
        <v>26</v>
      </c>
      <c r="AQ22" s="50">
        <v>90</v>
      </c>
      <c r="AR22" s="51">
        <v>14</v>
      </c>
      <c r="AS22" s="50">
        <v>41</v>
      </c>
      <c r="AT22" s="31" t="s">
        <v>123</v>
      </c>
      <c r="AU22" s="12">
        <v>14</v>
      </c>
      <c r="AV22" s="31">
        <v>46</v>
      </c>
      <c r="AW22" s="50"/>
      <c r="AX22" s="51">
        <f>IF(AU22="X","X",IF(AW22&lt;=0,AU22,"X"))</f>
        <v>14</v>
      </c>
      <c r="AY22" s="50">
        <f>IF(AV22="X","X",IF(AW22&lt;=0,AV22,"X"))</f>
        <v>46</v>
      </c>
      <c r="AZ22" s="31">
        <v>89</v>
      </c>
      <c r="BA22" s="12">
        <f>AX22-0</f>
        <v>14</v>
      </c>
      <c r="BB22" s="31">
        <f>AY22+12</f>
        <v>58</v>
      </c>
      <c r="BC22" s="50"/>
      <c r="BD22" s="51">
        <f t="shared" si="4"/>
        <v>14</v>
      </c>
      <c r="BE22" s="50">
        <v>58</v>
      </c>
      <c r="BF22" s="31">
        <v>89</v>
      </c>
      <c r="BG22" s="12">
        <f>BD22-1</f>
        <v>13</v>
      </c>
      <c r="BH22" s="31">
        <f>BE22+17</f>
        <v>75</v>
      </c>
      <c r="BI22" s="31"/>
      <c r="BJ22" s="22" t="s">
        <v>146</v>
      </c>
      <c r="BK22" s="22" t="s">
        <v>146</v>
      </c>
      <c r="BL22" s="28" t="s">
        <v>126</v>
      </c>
      <c r="BM22" s="53">
        <f t="shared" si="0"/>
        <v>8</v>
      </c>
      <c r="BN22" s="53"/>
      <c r="BO22" s="55">
        <f t="shared" si="1"/>
        <v>93.14285714285714</v>
      </c>
      <c r="BP22" s="55">
        <f t="shared" si="2"/>
        <v>21.14285714285714</v>
      </c>
      <c r="BQ22" s="56">
        <f t="shared" si="3"/>
        <v>16</v>
      </c>
    </row>
    <row r="23" spans="1:69" ht="16.5">
      <c r="A23" s="27">
        <v>547</v>
      </c>
      <c r="B23" s="28" t="s">
        <v>14</v>
      </c>
      <c r="C23" s="48">
        <v>29</v>
      </c>
      <c r="D23" s="28"/>
      <c r="E23" s="49">
        <f>IF(C23="X","X",IF(D23&lt;=0,C23,"X"))</f>
        <v>29</v>
      </c>
      <c r="F23" s="28">
        <v>0</v>
      </c>
      <c r="G23" s="50">
        <v>109</v>
      </c>
      <c r="H23" s="51">
        <v>29</v>
      </c>
      <c r="I23" s="50">
        <v>10</v>
      </c>
      <c r="J23" s="28"/>
      <c r="K23" s="49">
        <f>IF(H23="X","X",IF(J23&lt;=0,H23,"X"))</f>
        <v>29</v>
      </c>
      <c r="L23" s="28">
        <f>IF(I23="X","X",IF(J23&lt;=0,I23,"X"))</f>
        <v>10</v>
      </c>
      <c r="M23" s="50"/>
      <c r="N23" s="51">
        <f>IF(K23="X","X",IF(M23&lt;=0,K23,"X"))</f>
        <v>29</v>
      </c>
      <c r="O23" s="50">
        <f>IF(L23="X","X",IF(M23&lt;=0,L23,"X"))</f>
        <v>10</v>
      </c>
      <c r="P23" s="28">
        <v>106</v>
      </c>
      <c r="Q23" s="49">
        <v>29</v>
      </c>
      <c r="R23" s="28">
        <v>15</v>
      </c>
      <c r="S23" s="50"/>
      <c r="T23" s="51">
        <f>IF(Q23="X","X",IF(S23&lt;=0,Q23,"X"))</f>
        <v>29</v>
      </c>
      <c r="U23" s="50">
        <f>IF(R23="X","X",IF(S23&lt;=0,R23,"X"))</f>
        <v>15</v>
      </c>
      <c r="V23" s="31">
        <v>100</v>
      </c>
      <c r="W23" s="12">
        <v>28</v>
      </c>
      <c r="X23" s="31">
        <v>31</v>
      </c>
      <c r="Y23" s="50"/>
      <c r="Z23" s="51">
        <f>IF(W23="X","X",IF(Y23&lt;=0,W23,"X"))</f>
        <v>28</v>
      </c>
      <c r="AA23" s="50">
        <f>IF(X23="X","X",IF(Y23&lt;=0,X23,"X"))</f>
        <v>31</v>
      </c>
      <c r="AB23" s="31">
        <v>100</v>
      </c>
      <c r="AC23" s="12">
        <v>28</v>
      </c>
      <c r="AD23" s="31">
        <v>44</v>
      </c>
      <c r="AE23" s="50">
        <v>96</v>
      </c>
      <c r="AF23" s="51">
        <v>22</v>
      </c>
      <c r="AG23" s="50">
        <v>59</v>
      </c>
      <c r="AH23" s="31"/>
      <c r="AI23" s="12">
        <f t="shared" si="11"/>
        <v>22</v>
      </c>
      <c r="AJ23" s="31">
        <f t="shared" si="12"/>
        <v>59</v>
      </c>
      <c r="AK23" s="50"/>
      <c r="AL23" s="51">
        <f t="shared" si="9"/>
        <v>22</v>
      </c>
      <c r="AM23" s="50">
        <f t="shared" si="10"/>
        <v>59</v>
      </c>
      <c r="AN23" s="31"/>
      <c r="AO23" s="12">
        <f>IF(AL23="X","X",IF(AN23&lt;=0,AL23,"X"))</f>
        <v>22</v>
      </c>
      <c r="AP23" s="31">
        <f>IF(AM23="X","X",IF(AN23&lt;=0,AM23,"X"))</f>
        <v>59</v>
      </c>
      <c r="AQ23" s="50"/>
      <c r="AR23" s="51">
        <f aca="true" t="shared" si="13" ref="AR23:AR39">IF(AO23="X","X",IF(AQ23&lt;=0,AO23,"X"))</f>
        <v>22</v>
      </c>
      <c r="AS23" s="50">
        <f aca="true" t="shared" si="14" ref="AS23:AS39">IF(AP23="X","X",IF(AQ23&lt;=0,AP23,"X"))</f>
        <v>59</v>
      </c>
      <c r="AT23" s="31" t="s">
        <v>123</v>
      </c>
      <c r="AU23" s="12">
        <v>22</v>
      </c>
      <c r="AV23" s="31">
        <v>64</v>
      </c>
      <c r="AW23" s="50"/>
      <c r="AX23" s="51">
        <f>IF(AU23="X","X",IF(AW23&lt;=0,AU23,"X"))</f>
        <v>22</v>
      </c>
      <c r="AY23" s="50">
        <f>IF(AV23="X","X",IF(AW23&lt;=0,AV23,"X"))</f>
        <v>64</v>
      </c>
      <c r="AZ23" s="31"/>
      <c r="BA23" s="12">
        <f aca="true" t="shared" si="15" ref="BA23:BB26">AX23</f>
        <v>22</v>
      </c>
      <c r="BB23" s="31">
        <f t="shared" si="15"/>
        <v>64</v>
      </c>
      <c r="BC23" s="50"/>
      <c r="BD23" s="51">
        <f t="shared" si="4"/>
        <v>22</v>
      </c>
      <c r="BE23" s="50">
        <v>64</v>
      </c>
      <c r="BF23" s="31">
        <v>97</v>
      </c>
      <c r="BG23" s="12">
        <f>BD23-0</f>
        <v>22</v>
      </c>
      <c r="BH23" s="31">
        <f>BE23+8</f>
        <v>72</v>
      </c>
      <c r="BI23" s="31"/>
      <c r="BJ23" s="10"/>
      <c r="BK23" s="10"/>
      <c r="BL23" s="28" t="s">
        <v>126</v>
      </c>
      <c r="BM23" s="53">
        <f t="shared" si="0"/>
        <v>7</v>
      </c>
      <c r="BN23" s="53"/>
      <c r="BO23" s="55">
        <f t="shared" si="1"/>
        <v>101.33333333333333</v>
      </c>
      <c r="BP23" s="55">
        <f t="shared" si="2"/>
        <v>29.33333333333333</v>
      </c>
      <c r="BQ23" s="56">
        <f t="shared" si="3"/>
        <v>25</v>
      </c>
    </row>
    <row r="24" spans="1:69" ht="16.5">
      <c r="A24" s="27">
        <v>1338</v>
      </c>
      <c r="B24" s="58" t="s">
        <v>13</v>
      </c>
      <c r="C24" s="48">
        <v>36</v>
      </c>
      <c r="D24" s="28">
        <v>106</v>
      </c>
      <c r="E24" s="49">
        <v>34</v>
      </c>
      <c r="F24" s="28">
        <v>12</v>
      </c>
      <c r="G24" s="50"/>
      <c r="H24" s="51">
        <v>34</v>
      </c>
      <c r="I24" s="50">
        <v>12</v>
      </c>
      <c r="J24" s="28">
        <v>102</v>
      </c>
      <c r="K24" s="49">
        <v>29</v>
      </c>
      <c r="L24" s="28">
        <v>25</v>
      </c>
      <c r="M24" s="50">
        <v>101</v>
      </c>
      <c r="N24" s="51">
        <v>29</v>
      </c>
      <c r="O24" s="50">
        <v>33</v>
      </c>
      <c r="P24" s="28"/>
      <c r="Q24" s="49">
        <f>IF(N24="X","X",IF(P24&lt;=0,N24,"X"))</f>
        <v>29</v>
      </c>
      <c r="R24" s="28">
        <f>IF(O24="X","X",IF(P24&lt;=0,O24,"X"))</f>
        <v>33</v>
      </c>
      <c r="S24" s="50">
        <v>102</v>
      </c>
      <c r="T24" s="51">
        <v>29</v>
      </c>
      <c r="U24" s="50">
        <v>40</v>
      </c>
      <c r="V24" s="31"/>
      <c r="W24" s="12">
        <f>IF(T24="X","X",IF(V24&lt;=0,T24,"X"))</f>
        <v>29</v>
      </c>
      <c r="X24" s="31">
        <f>IF(U24="X","X",IF(V24&lt;=0,U24,"X"))</f>
        <v>40</v>
      </c>
      <c r="Y24" s="50"/>
      <c r="Z24" s="51">
        <f>IF(W24="X","X",IF(Y24&lt;=0,W24,"X"))</f>
        <v>29</v>
      </c>
      <c r="AA24" s="50">
        <f>IF(X24="X","X",IF(Y24&lt;=0,X24,"X"))</f>
        <v>40</v>
      </c>
      <c r="AB24" s="31"/>
      <c r="AC24" s="12">
        <f>IF(Z24="X","X",IF(AB24&lt;=0,Z24,"X"))</f>
        <v>29</v>
      </c>
      <c r="AD24" s="31">
        <f>IF(AA24="X","X",IF(AB24&lt;=0,AA24,"X"))</f>
        <v>40</v>
      </c>
      <c r="AE24" s="50"/>
      <c r="AF24" s="51">
        <f>IF(AC24="X","X",IF(AE24&lt;=0,AC24,"X"))</f>
        <v>29</v>
      </c>
      <c r="AG24" s="50">
        <f>IF(AD24="X","X",IF(AE24&lt;=0,AD24,"X"))</f>
        <v>40</v>
      </c>
      <c r="AH24" s="31"/>
      <c r="AI24" s="12">
        <f t="shared" si="11"/>
        <v>29</v>
      </c>
      <c r="AJ24" s="31">
        <f t="shared" si="12"/>
        <v>40</v>
      </c>
      <c r="AK24" s="50"/>
      <c r="AL24" s="51">
        <f t="shared" si="9"/>
        <v>29</v>
      </c>
      <c r="AM24" s="50">
        <f t="shared" si="10"/>
        <v>40</v>
      </c>
      <c r="AN24" s="31"/>
      <c r="AO24" s="12">
        <f>IF(AL24="X","X",IF(AN24&lt;=0,AL24,"X"))</f>
        <v>29</v>
      </c>
      <c r="AP24" s="31">
        <f>IF(AM24="X","X",IF(AN24&lt;=0,AM24,"X"))</f>
        <v>40</v>
      </c>
      <c r="AQ24" s="50"/>
      <c r="AR24" s="51">
        <f t="shared" si="13"/>
        <v>29</v>
      </c>
      <c r="AS24" s="50">
        <f t="shared" si="14"/>
        <v>40</v>
      </c>
      <c r="AT24" s="31"/>
      <c r="AU24" s="12">
        <f>IF(AR24="X","X",IF(AT24&lt;=0,AR24,"X"))</f>
        <v>29</v>
      </c>
      <c r="AV24" s="31">
        <f>IF(AS24="X","X",IF(AT24&lt;=0,AS24,"X"))</f>
        <v>40</v>
      </c>
      <c r="AW24" s="50">
        <v>88</v>
      </c>
      <c r="AX24" s="51">
        <f>AU24-11</f>
        <v>18</v>
      </c>
      <c r="AY24" s="50">
        <f>AV24+17</f>
        <v>57</v>
      </c>
      <c r="AZ24" s="31"/>
      <c r="BA24" s="12">
        <f t="shared" si="15"/>
        <v>18</v>
      </c>
      <c r="BB24" s="31">
        <f t="shared" si="15"/>
        <v>57</v>
      </c>
      <c r="BC24" s="50">
        <v>96</v>
      </c>
      <c r="BD24" s="51">
        <f t="shared" si="4"/>
        <v>18</v>
      </c>
      <c r="BE24" s="50">
        <f>BB24+7</f>
        <v>64</v>
      </c>
      <c r="BF24" s="31">
        <v>100</v>
      </c>
      <c r="BG24" s="12">
        <f>BD24-0</f>
        <v>18</v>
      </c>
      <c r="BH24" s="31">
        <f>BE24+5</f>
        <v>69</v>
      </c>
      <c r="BI24" s="31"/>
      <c r="BJ24" s="10"/>
      <c r="BK24" s="10"/>
      <c r="BL24" s="28" t="s">
        <v>126</v>
      </c>
      <c r="BM24" s="53">
        <f t="shared" si="0"/>
        <v>7</v>
      </c>
      <c r="BN24" s="53"/>
      <c r="BO24" s="55">
        <f t="shared" si="1"/>
        <v>99.28571428571429</v>
      </c>
      <c r="BP24" s="55">
        <f t="shared" si="2"/>
        <v>27.285714285714292</v>
      </c>
      <c r="BQ24" s="56">
        <f t="shared" si="3"/>
        <v>21</v>
      </c>
    </row>
    <row r="25" spans="1:69" ht="16.5">
      <c r="A25" s="27">
        <v>25</v>
      </c>
      <c r="B25" s="32" t="s">
        <v>44</v>
      </c>
      <c r="C25" s="48" t="s">
        <v>21</v>
      </c>
      <c r="D25" s="28">
        <v>110</v>
      </c>
      <c r="E25" s="49" t="s">
        <v>140</v>
      </c>
      <c r="F25" s="28">
        <v>9</v>
      </c>
      <c r="G25" s="50">
        <v>110</v>
      </c>
      <c r="H25" s="51">
        <v>36</v>
      </c>
      <c r="I25" s="50">
        <v>14</v>
      </c>
      <c r="J25" s="28">
        <v>99</v>
      </c>
      <c r="K25" s="49">
        <v>26</v>
      </c>
      <c r="L25" s="28">
        <v>29</v>
      </c>
      <c r="M25" s="50">
        <v>98</v>
      </c>
      <c r="N25" s="51">
        <v>26</v>
      </c>
      <c r="O25" s="50">
        <v>36</v>
      </c>
      <c r="P25" s="28"/>
      <c r="Q25" s="49">
        <f>IF(N25="X","X",IF(P25&lt;=0,N25,"X"))</f>
        <v>26</v>
      </c>
      <c r="R25" s="28">
        <f>IF(O25="X","X",IF(P25&lt;=0,O25,"X"))</f>
        <v>36</v>
      </c>
      <c r="S25" s="50">
        <v>90</v>
      </c>
      <c r="T25" s="51">
        <v>17</v>
      </c>
      <c r="U25" s="50">
        <v>51</v>
      </c>
      <c r="V25" s="31"/>
      <c r="W25" s="12">
        <f>IF(T25="X","X",IF(V25&lt;=0,T25,"X"))</f>
        <v>17</v>
      </c>
      <c r="X25" s="31">
        <f>IF(U25="X","X",IF(V25&lt;=0,U25,"X"))</f>
        <v>51</v>
      </c>
      <c r="Y25" s="50"/>
      <c r="Z25" s="51">
        <f>IF(W25="X","X",IF(Y25&lt;=0,W25,"X"))</f>
        <v>17</v>
      </c>
      <c r="AA25" s="50">
        <f>IF(X25="X","X",IF(Y25&lt;=0,X25,"X"))</f>
        <v>51</v>
      </c>
      <c r="AB25" s="31"/>
      <c r="AC25" s="12">
        <f>IF(Z25="X","X",IF(AB25&lt;=0,Z25,"X"))</f>
        <v>17</v>
      </c>
      <c r="AD25" s="31">
        <f>IF(AA25="X","X",IF(AB25&lt;=0,AA25,"X"))</f>
        <v>51</v>
      </c>
      <c r="AE25" s="50"/>
      <c r="AF25" s="51">
        <f>IF(AC25="X","X",IF(AE25&lt;=0,AC25,"X"))</f>
        <v>17</v>
      </c>
      <c r="AG25" s="50">
        <f>IF(AD25="X","X",IF(AE25&lt;=0,AD25,"X"))</f>
        <v>51</v>
      </c>
      <c r="AH25" s="31"/>
      <c r="AI25" s="12">
        <f t="shared" si="11"/>
        <v>17</v>
      </c>
      <c r="AJ25" s="31">
        <f t="shared" si="12"/>
        <v>51</v>
      </c>
      <c r="AK25" s="50"/>
      <c r="AL25" s="51">
        <f t="shared" si="9"/>
        <v>17</v>
      </c>
      <c r="AM25" s="50">
        <f t="shared" si="10"/>
        <v>51</v>
      </c>
      <c r="AN25" s="31"/>
      <c r="AO25" s="12">
        <f>IF(AL25="X","X",IF(AN25&lt;=0,AL25,"X"))</f>
        <v>17</v>
      </c>
      <c r="AP25" s="31">
        <f>IF(AM25="X","X",IF(AN25&lt;=0,AM25,"X"))</f>
        <v>51</v>
      </c>
      <c r="AQ25" s="50"/>
      <c r="AR25" s="51">
        <f t="shared" si="13"/>
        <v>17</v>
      </c>
      <c r="AS25" s="50">
        <f t="shared" si="14"/>
        <v>51</v>
      </c>
      <c r="AT25" s="31" t="s">
        <v>123</v>
      </c>
      <c r="AU25" s="12">
        <v>15</v>
      </c>
      <c r="AV25" s="31">
        <v>67</v>
      </c>
      <c r="AW25" s="50"/>
      <c r="AX25" s="51">
        <f>IF(AU25="X","X",IF(AW25&lt;=0,AU25,"X"))</f>
        <v>15</v>
      </c>
      <c r="AY25" s="50">
        <f>IF(AV25="X","X",IF(AW25&lt;=0,AV25,"X"))</f>
        <v>67</v>
      </c>
      <c r="AZ25" s="31"/>
      <c r="BA25" s="12">
        <f t="shared" si="15"/>
        <v>15</v>
      </c>
      <c r="BB25" s="31">
        <f t="shared" si="15"/>
        <v>67</v>
      </c>
      <c r="BC25" s="50"/>
      <c r="BD25" s="51">
        <f t="shared" si="4"/>
        <v>15</v>
      </c>
      <c r="BE25" s="50">
        <v>67</v>
      </c>
      <c r="BF25" s="31"/>
      <c r="BG25" s="12">
        <v>15</v>
      </c>
      <c r="BH25" s="31">
        <v>67</v>
      </c>
      <c r="BI25" s="31"/>
      <c r="BJ25" s="10"/>
      <c r="BK25" s="10" t="s">
        <v>137</v>
      </c>
      <c r="BL25" s="28" t="s">
        <v>126</v>
      </c>
      <c r="BM25" s="53">
        <f t="shared" si="0"/>
        <v>6</v>
      </c>
      <c r="BN25" s="53"/>
      <c r="BO25" s="55">
        <f t="shared" si="1"/>
        <v>101.4</v>
      </c>
      <c r="BP25" s="55">
        <f t="shared" si="2"/>
        <v>29.400000000000006</v>
      </c>
      <c r="BQ25" s="56">
        <f t="shared" si="3"/>
        <v>18</v>
      </c>
    </row>
    <row r="26" spans="1:69" ht="16.5">
      <c r="A26" s="27">
        <v>463</v>
      </c>
      <c r="B26" s="28" t="s">
        <v>147</v>
      </c>
      <c r="C26" s="48" t="s">
        <v>21</v>
      </c>
      <c r="D26" s="28">
        <v>97</v>
      </c>
      <c r="E26" s="49" t="s">
        <v>140</v>
      </c>
      <c r="F26" s="28">
        <v>5</v>
      </c>
      <c r="G26" s="50"/>
      <c r="H26" s="51" t="s">
        <v>140</v>
      </c>
      <c r="I26" s="50">
        <v>5</v>
      </c>
      <c r="J26" s="28">
        <v>108</v>
      </c>
      <c r="K26" s="49">
        <v>31</v>
      </c>
      <c r="L26" s="28">
        <v>12</v>
      </c>
      <c r="M26" s="50">
        <v>99</v>
      </c>
      <c r="N26" s="51">
        <v>26</v>
      </c>
      <c r="O26" s="50">
        <v>25</v>
      </c>
      <c r="P26" s="28"/>
      <c r="Q26" s="49">
        <f>IF(N26="X","X",IF(P26&lt;=0,N26,"X"))</f>
        <v>26</v>
      </c>
      <c r="R26" s="28">
        <f>IF(O26="X","X",IF(P26&lt;=0,O26,"X"))</f>
        <v>25</v>
      </c>
      <c r="S26" s="50">
        <v>107</v>
      </c>
      <c r="T26" s="51">
        <v>26</v>
      </c>
      <c r="U26" s="50">
        <v>30</v>
      </c>
      <c r="V26" s="31"/>
      <c r="W26" s="12">
        <f>IF(T26="X","X",IF(V26&lt;=0,T26,"X"))</f>
        <v>26</v>
      </c>
      <c r="X26" s="31">
        <f>IF(U26="X","X",IF(V26&lt;=0,U26,"X"))</f>
        <v>30</v>
      </c>
      <c r="Y26" s="50">
        <v>98</v>
      </c>
      <c r="Z26" s="51">
        <v>26</v>
      </c>
      <c r="AA26" s="50">
        <v>35</v>
      </c>
      <c r="AB26" s="31"/>
      <c r="AC26" s="12">
        <f>IF(Z26="X","X",IF(AB26&lt;=0,Z26,"X"))</f>
        <v>26</v>
      </c>
      <c r="AD26" s="31">
        <f>IF(AA26="X","X",IF(AB26&lt;=0,AA26,"X"))</f>
        <v>35</v>
      </c>
      <c r="AE26" s="50">
        <v>114</v>
      </c>
      <c r="AF26" s="51">
        <v>26</v>
      </c>
      <c r="AG26" s="50">
        <v>40</v>
      </c>
      <c r="AH26" s="31"/>
      <c r="AI26" s="12">
        <f t="shared" si="11"/>
        <v>26</v>
      </c>
      <c r="AJ26" s="31">
        <f t="shared" si="12"/>
        <v>40</v>
      </c>
      <c r="AK26" s="50"/>
      <c r="AL26" s="51">
        <f t="shared" si="9"/>
        <v>26</v>
      </c>
      <c r="AM26" s="50">
        <f t="shared" si="10"/>
        <v>40</v>
      </c>
      <c r="AN26" s="31"/>
      <c r="AO26" s="12">
        <f>IF(AL26="X","X",IF(AN26&lt;=0,AL26,"X"))</f>
        <v>26</v>
      </c>
      <c r="AP26" s="31">
        <f>IF(AM26="X","X",IF(AN26&lt;=0,AM26,"X"))</f>
        <v>40</v>
      </c>
      <c r="AQ26" s="50"/>
      <c r="AR26" s="51">
        <f t="shared" si="13"/>
        <v>26</v>
      </c>
      <c r="AS26" s="50">
        <f t="shared" si="14"/>
        <v>40</v>
      </c>
      <c r="AT26" s="31"/>
      <c r="AU26" s="12">
        <f>IF(AR26="X","X",IF(AT26&lt;=0,AR26,"X"))</f>
        <v>26</v>
      </c>
      <c r="AV26" s="31">
        <f>IF(AS26="X","X",IF(AT26&lt;=0,AS26,"X"))</f>
        <v>40</v>
      </c>
      <c r="AW26" s="50">
        <v>99</v>
      </c>
      <c r="AX26" s="51">
        <f>AU26-0</f>
        <v>26</v>
      </c>
      <c r="AY26" s="50">
        <f>AV26+12</f>
        <v>52</v>
      </c>
      <c r="AZ26" s="31"/>
      <c r="BA26" s="12">
        <f t="shared" si="15"/>
        <v>26</v>
      </c>
      <c r="BB26" s="31">
        <f t="shared" si="15"/>
        <v>52</v>
      </c>
      <c r="BC26" s="50">
        <v>99</v>
      </c>
      <c r="BD26" s="51">
        <f t="shared" si="4"/>
        <v>26</v>
      </c>
      <c r="BE26" s="50">
        <f>BB26+14</f>
        <v>66</v>
      </c>
      <c r="BF26" s="31"/>
      <c r="BG26" s="12">
        <v>26</v>
      </c>
      <c r="BH26" s="31">
        <v>66</v>
      </c>
      <c r="BI26" s="31"/>
      <c r="BJ26" s="10"/>
      <c r="BK26" s="10"/>
      <c r="BL26" s="28" t="s">
        <v>126</v>
      </c>
      <c r="BM26" s="53">
        <f t="shared" si="0"/>
        <v>8</v>
      </c>
      <c r="BN26" s="53"/>
      <c r="BO26" s="55">
        <f t="shared" si="1"/>
        <v>102.625</v>
      </c>
      <c r="BP26" s="55">
        <f t="shared" si="2"/>
        <v>30.625</v>
      </c>
      <c r="BQ26" s="56">
        <f t="shared" si="3"/>
        <v>29</v>
      </c>
    </row>
    <row r="27" spans="1:69" ht="16.5">
      <c r="A27" s="28">
        <v>2239</v>
      </c>
      <c r="B27" s="58" t="s">
        <v>12</v>
      </c>
      <c r="C27" s="48">
        <v>26</v>
      </c>
      <c r="D27" s="28">
        <v>101</v>
      </c>
      <c r="E27" s="49">
        <v>26</v>
      </c>
      <c r="F27" s="28">
        <v>5</v>
      </c>
      <c r="G27" s="50"/>
      <c r="H27" s="51">
        <v>26</v>
      </c>
      <c r="I27" s="50">
        <v>5</v>
      </c>
      <c r="J27" s="28"/>
      <c r="K27" s="49">
        <f>IF(H27="X","X",IF(J27&lt;=0,H27,"X"))</f>
        <v>26</v>
      </c>
      <c r="L27" s="28">
        <f>IF(I27="X","X",IF(J27&lt;=0,I27,"X"))</f>
        <v>5</v>
      </c>
      <c r="M27" s="50"/>
      <c r="N27" s="51">
        <f>IF(K27="X","X",IF(M27&lt;=0,K27,"X"))</f>
        <v>26</v>
      </c>
      <c r="O27" s="50">
        <f>IF(L27="X","X",IF(M27&lt;=0,L27,"X"))</f>
        <v>5</v>
      </c>
      <c r="P27" s="28">
        <v>105</v>
      </c>
      <c r="Q27" s="49">
        <v>26</v>
      </c>
      <c r="R27" s="28">
        <v>10</v>
      </c>
      <c r="S27" s="50"/>
      <c r="T27" s="51">
        <f>IF(Q27="X","X",IF(S27&lt;=0,Q27,"X"))</f>
        <v>26</v>
      </c>
      <c r="U27" s="50">
        <f>IF(R27="X","X",IF(S27&lt;=0,R27,"X"))</f>
        <v>10</v>
      </c>
      <c r="V27" s="31"/>
      <c r="W27" s="12">
        <f>IF(T27="X","X",IF(V27&lt;=0,T27,"X"))</f>
        <v>26</v>
      </c>
      <c r="X27" s="31">
        <f>IF(U27="X","X",IF(V27&lt;=0,U27,"X"))</f>
        <v>10</v>
      </c>
      <c r="Y27" s="50">
        <v>98</v>
      </c>
      <c r="Z27" s="51">
        <v>26</v>
      </c>
      <c r="AA27" s="50">
        <v>15</v>
      </c>
      <c r="AB27" s="31">
        <v>100</v>
      </c>
      <c r="AC27" s="12">
        <v>26</v>
      </c>
      <c r="AD27" s="31">
        <v>25</v>
      </c>
      <c r="AE27" s="50"/>
      <c r="AF27" s="51">
        <f aca="true" t="shared" si="16" ref="AF27:AF33">IF(AC27="X","X",IF(AE27&lt;=0,AC27,"X"))</f>
        <v>26</v>
      </c>
      <c r="AG27" s="50">
        <f aca="true" t="shared" si="17" ref="AG27:AG33">IF(AD27="X","X",IF(AE27&lt;=0,AD27,"X"))</f>
        <v>25</v>
      </c>
      <c r="AH27" s="31"/>
      <c r="AI27" s="12">
        <f t="shared" si="11"/>
        <v>26</v>
      </c>
      <c r="AJ27" s="31">
        <f t="shared" si="12"/>
        <v>25</v>
      </c>
      <c r="AK27" s="50"/>
      <c r="AL27" s="51">
        <f t="shared" si="9"/>
        <v>26</v>
      </c>
      <c r="AM27" s="50">
        <f t="shared" si="10"/>
        <v>25</v>
      </c>
      <c r="AN27" s="31">
        <v>95</v>
      </c>
      <c r="AO27" s="12">
        <v>21</v>
      </c>
      <c r="AP27" s="31">
        <v>40</v>
      </c>
      <c r="AQ27" s="50"/>
      <c r="AR27" s="51">
        <f t="shared" si="13"/>
        <v>21</v>
      </c>
      <c r="AS27" s="50">
        <f t="shared" si="14"/>
        <v>40</v>
      </c>
      <c r="AT27" s="31"/>
      <c r="AU27" s="12">
        <f>IF(AR27="X","X",IF(AT27&lt;=0,AR27,"X"))</f>
        <v>21</v>
      </c>
      <c r="AV27" s="31">
        <f>IF(AS27="X","X",IF(AT27&lt;=0,AS27,"X"))</f>
        <v>40</v>
      </c>
      <c r="AW27" s="50"/>
      <c r="AX27" s="51">
        <f>IF(AU27="X","X",IF(AW27&lt;=0,AU27,"X"))</f>
        <v>21</v>
      </c>
      <c r="AY27" s="50">
        <f>IF(AV27="X","X",IF(AW27&lt;=0,AV27,"X"))</f>
        <v>40</v>
      </c>
      <c r="AZ27" s="31">
        <v>105</v>
      </c>
      <c r="BA27" s="12">
        <f>AX27-0</f>
        <v>21</v>
      </c>
      <c r="BB27" s="31">
        <f>AY27+7</f>
        <v>47</v>
      </c>
      <c r="BC27" s="50">
        <v>95</v>
      </c>
      <c r="BD27" s="51">
        <f t="shared" si="4"/>
        <v>21</v>
      </c>
      <c r="BE27" s="50">
        <f>BB27+9</f>
        <v>56</v>
      </c>
      <c r="BF27" s="31">
        <v>96</v>
      </c>
      <c r="BG27" s="12">
        <f>BD27-0</f>
        <v>21</v>
      </c>
      <c r="BH27" s="31">
        <f>BE27+9</f>
        <v>65</v>
      </c>
      <c r="BI27" s="31"/>
      <c r="BJ27" s="10"/>
      <c r="BK27" s="10" t="s">
        <v>124</v>
      </c>
      <c r="BL27" s="28" t="s">
        <v>126</v>
      </c>
      <c r="BM27" s="53">
        <f t="shared" si="0"/>
        <v>8</v>
      </c>
      <c r="BN27" s="53"/>
      <c r="BO27" s="55">
        <f t="shared" si="1"/>
        <v>99.375</v>
      </c>
      <c r="BP27" s="55">
        <f t="shared" si="2"/>
        <v>27.375</v>
      </c>
      <c r="BQ27" s="56">
        <f t="shared" si="3"/>
        <v>24</v>
      </c>
    </row>
    <row r="28" spans="1:69" ht="16.5">
      <c r="A28" s="60">
        <v>2305</v>
      </c>
      <c r="B28" s="59" t="s">
        <v>148</v>
      </c>
      <c r="C28" s="48" t="s">
        <v>140</v>
      </c>
      <c r="D28" s="28"/>
      <c r="E28" s="49" t="str">
        <f>IF(C28="X","X",IF(D28&lt;=0,C28,"X"))</f>
        <v>X</v>
      </c>
      <c r="F28" s="28">
        <v>0</v>
      </c>
      <c r="G28" s="50">
        <v>115</v>
      </c>
      <c r="H28" s="51" t="s">
        <v>140</v>
      </c>
      <c r="I28" s="50">
        <v>5</v>
      </c>
      <c r="J28" s="28"/>
      <c r="K28" s="49" t="str">
        <f>IF(H28="X","X",IF(J28&lt;=0,H28,"X"))</f>
        <v>X</v>
      </c>
      <c r="L28" s="28">
        <f>IF(I28="X","X",IF(J28&lt;=0,I28,"X"))</f>
        <v>5</v>
      </c>
      <c r="M28" s="50"/>
      <c r="N28" s="51" t="str">
        <f>IF(K28="X","X",IF(M28&lt;=0,K28,"X"))</f>
        <v>X</v>
      </c>
      <c r="O28" s="50">
        <f>IF(L28="X","X",IF(M28&lt;=0,L28,"X"))</f>
        <v>5</v>
      </c>
      <c r="P28" s="28">
        <v>108</v>
      </c>
      <c r="Q28" s="49" t="str">
        <f>IF(N28="X","X",IF(P28&lt;=0,N28,"X"))</f>
        <v>X</v>
      </c>
      <c r="R28" s="28">
        <v>10</v>
      </c>
      <c r="S28" s="50"/>
      <c r="T28" s="51" t="str">
        <f>IF(Q28="X","X",IF(S28&lt;=0,Q28,"X"))</f>
        <v>X</v>
      </c>
      <c r="U28" s="50">
        <f>IF(R28="X","X",IF(S28&lt;=0,R28,"X"))</f>
        <v>10</v>
      </c>
      <c r="V28" s="31"/>
      <c r="W28" s="12" t="str">
        <f>IF(T28="X","X",IF(V28&lt;=0,T28,"X"))</f>
        <v>X</v>
      </c>
      <c r="X28" s="31">
        <f>IF(U28="X","X",IF(V28&lt;=0,U28,"X"))</f>
        <v>10</v>
      </c>
      <c r="Y28" s="50"/>
      <c r="Z28" s="51" t="str">
        <f>IF(W28="X","X",IF(Y28&lt;=0,W28,"X"))</f>
        <v>X</v>
      </c>
      <c r="AA28" s="50">
        <f>IF(X28="X","X",IF(Y28&lt;=0,X28,"X"))</f>
        <v>10</v>
      </c>
      <c r="AB28" s="31">
        <v>108</v>
      </c>
      <c r="AC28" s="12">
        <v>36</v>
      </c>
      <c r="AD28" s="31">
        <v>20</v>
      </c>
      <c r="AE28" s="50"/>
      <c r="AF28" s="51">
        <f t="shared" si="16"/>
        <v>36</v>
      </c>
      <c r="AG28" s="50">
        <f t="shared" si="17"/>
        <v>20</v>
      </c>
      <c r="AH28" s="31"/>
      <c r="AI28" s="12">
        <f t="shared" si="11"/>
        <v>36</v>
      </c>
      <c r="AJ28" s="31">
        <f t="shared" si="12"/>
        <v>20</v>
      </c>
      <c r="AK28" s="50"/>
      <c r="AL28" s="51">
        <f t="shared" si="9"/>
        <v>36</v>
      </c>
      <c r="AM28" s="50">
        <f t="shared" si="10"/>
        <v>20</v>
      </c>
      <c r="AN28" s="31"/>
      <c r="AO28" s="12">
        <f>IF(AL28="X","X",IF(AN28&lt;=0,AL28,"X"))</f>
        <v>36</v>
      </c>
      <c r="AP28" s="31">
        <f>IF(AM28="X","X",IF(AN28&lt;=0,AM28,"X"))</f>
        <v>20</v>
      </c>
      <c r="AQ28" s="50"/>
      <c r="AR28" s="51">
        <f t="shared" si="13"/>
        <v>36</v>
      </c>
      <c r="AS28" s="50">
        <f t="shared" si="14"/>
        <v>20</v>
      </c>
      <c r="AT28" s="31" t="s">
        <v>123</v>
      </c>
      <c r="AU28" s="12">
        <v>34</v>
      </c>
      <c r="AV28" s="31">
        <v>35</v>
      </c>
      <c r="AW28" s="50"/>
      <c r="AX28" s="51">
        <f>IF(AU28="X","X",IF(AW28&lt;=0,AU28,"X"))</f>
        <v>34</v>
      </c>
      <c r="AY28" s="50">
        <f>IF(AV28="X","X",IF(AW28&lt;=0,AV28,"X"))</f>
        <v>35</v>
      </c>
      <c r="AZ28" s="31">
        <v>106</v>
      </c>
      <c r="BA28" s="12">
        <f>AX28-3</f>
        <v>31</v>
      </c>
      <c r="BB28" s="31">
        <f>AY28+16</f>
        <v>51</v>
      </c>
      <c r="BC28" s="50"/>
      <c r="BD28" s="51">
        <f t="shared" si="4"/>
        <v>31</v>
      </c>
      <c r="BE28" s="50">
        <v>51</v>
      </c>
      <c r="BF28" s="31">
        <v>108</v>
      </c>
      <c r="BG28" s="12">
        <f>BD28-0</f>
        <v>31</v>
      </c>
      <c r="BH28" s="31">
        <f>BE28+5</f>
        <v>56</v>
      </c>
      <c r="BI28" s="31"/>
      <c r="BJ28" s="10"/>
      <c r="BK28" s="10"/>
      <c r="BL28" s="28" t="s">
        <v>126</v>
      </c>
      <c r="BM28" s="53">
        <f t="shared" si="0"/>
        <v>6</v>
      </c>
      <c r="BN28" s="53"/>
      <c r="BO28" s="55">
        <f t="shared" si="1"/>
        <v>109</v>
      </c>
      <c r="BP28" s="55">
        <f t="shared" si="2"/>
        <v>37</v>
      </c>
      <c r="BQ28" s="56">
        <f t="shared" si="3"/>
        <v>34</v>
      </c>
    </row>
    <row r="29" spans="1:69" ht="16.5">
      <c r="A29" s="30">
        <v>1198</v>
      </c>
      <c r="B29" s="59" t="s">
        <v>149</v>
      </c>
      <c r="C29" s="48" t="s">
        <v>21</v>
      </c>
      <c r="D29" s="28"/>
      <c r="E29" s="49" t="str">
        <f>IF(C29="X","X",IF(D29&lt;=0,C29,"X"))</f>
        <v>X</v>
      </c>
      <c r="F29" s="28">
        <v>0</v>
      </c>
      <c r="G29" s="50"/>
      <c r="H29" s="51" t="str">
        <f>IF(E29="X","X",IF(G29&lt;=0,E29,"X"))</f>
        <v>X</v>
      </c>
      <c r="I29" s="50">
        <f>IF(F29="X","X",IF(G29&lt;=0,F29,"X"))</f>
        <v>0</v>
      </c>
      <c r="J29" s="28">
        <v>99</v>
      </c>
      <c r="K29" s="49" t="s">
        <v>140</v>
      </c>
      <c r="L29" s="28">
        <v>5</v>
      </c>
      <c r="M29" s="50"/>
      <c r="N29" s="51" t="str">
        <f>IF(K29="X","X",IF(M29&lt;=0,K29,"X"))</f>
        <v>X</v>
      </c>
      <c r="O29" s="50">
        <f>IF(L29="X","X",IF(M29&lt;=0,L29,"X"))</f>
        <v>5</v>
      </c>
      <c r="P29" s="28">
        <v>90</v>
      </c>
      <c r="Q29" s="49" t="str">
        <f>IF(N29="X","X",IF(P29&lt;=0,N29,"X"))</f>
        <v>X</v>
      </c>
      <c r="R29" s="28">
        <v>10</v>
      </c>
      <c r="S29" s="50"/>
      <c r="T29" s="51" t="str">
        <f>IF(Q29="X","X",IF(S29&lt;=0,Q29,"X"))</f>
        <v>X</v>
      </c>
      <c r="U29" s="50">
        <f>IF(R29="X","X",IF(S29&lt;=0,R29,"X"))</f>
        <v>10</v>
      </c>
      <c r="V29" s="31">
        <v>105</v>
      </c>
      <c r="W29" s="12">
        <v>26</v>
      </c>
      <c r="X29" s="31">
        <v>20</v>
      </c>
      <c r="Y29" s="50"/>
      <c r="Z29" s="51">
        <f>IF(W29="X","X",IF(Y29&lt;=0,W29,"X"))</f>
        <v>26</v>
      </c>
      <c r="AA29" s="50">
        <f>IF(X29="X","X",IF(Y29&lt;=0,X29,"X"))</f>
        <v>20</v>
      </c>
      <c r="AB29" s="31"/>
      <c r="AC29" s="12">
        <f aca="true" t="shared" si="18" ref="AC29:AC38">IF(Z29="X","X",IF(AB29&lt;=0,Z29,"X"))</f>
        <v>26</v>
      </c>
      <c r="AD29" s="31">
        <f aca="true" t="shared" si="19" ref="AD29:AD38">IF(AA29="X","X",IF(AB29&lt;=0,AA29,"X"))</f>
        <v>20</v>
      </c>
      <c r="AE29" s="50"/>
      <c r="AF29" s="51">
        <f t="shared" si="16"/>
        <v>26</v>
      </c>
      <c r="AG29" s="50">
        <f t="shared" si="17"/>
        <v>20</v>
      </c>
      <c r="AH29" s="31" t="s">
        <v>123</v>
      </c>
      <c r="AI29" s="12">
        <v>23</v>
      </c>
      <c r="AJ29" s="31">
        <v>36</v>
      </c>
      <c r="AK29" s="50"/>
      <c r="AL29" s="51">
        <f t="shared" si="9"/>
        <v>23</v>
      </c>
      <c r="AM29" s="50">
        <f t="shared" si="10"/>
        <v>36</v>
      </c>
      <c r="AN29" s="31">
        <v>100</v>
      </c>
      <c r="AO29" s="12">
        <v>23</v>
      </c>
      <c r="AP29" s="31">
        <v>41</v>
      </c>
      <c r="AQ29" s="50"/>
      <c r="AR29" s="51">
        <f t="shared" si="13"/>
        <v>23</v>
      </c>
      <c r="AS29" s="50">
        <f t="shared" si="14"/>
        <v>41</v>
      </c>
      <c r="AT29" s="31"/>
      <c r="AU29" s="12">
        <f>IF(AR29="X","X",IF(AT29&lt;=0,AR29,"X"))</f>
        <v>23</v>
      </c>
      <c r="AV29" s="31">
        <f>IF(AS29="X","X",IF(AT29&lt;=0,AS29,"X"))</f>
        <v>41</v>
      </c>
      <c r="AW29" s="50"/>
      <c r="AX29" s="51">
        <f>IF(AU29="X","X",IF(AW29&lt;=0,AU29,"X"))</f>
        <v>23</v>
      </c>
      <c r="AY29" s="50">
        <f>IF(AV29="X","X",IF(AW29&lt;=0,AV29,"X"))</f>
        <v>41</v>
      </c>
      <c r="AZ29" s="31"/>
      <c r="BA29" s="12">
        <f>AX29</f>
        <v>23</v>
      </c>
      <c r="BB29" s="31">
        <f>AY29</f>
        <v>41</v>
      </c>
      <c r="BC29" s="50"/>
      <c r="BD29" s="51">
        <f t="shared" si="4"/>
        <v>23</v>
      </c>
      <c r="BE29" s="50">
        <v>41</v>
      </c>
      <c r="BF29" s="31">
        <v>93</v>
      </c>
      <c r="BG29" s="12">
        <f>BD29-3</f>
        <v>20</v>
      </c>
      <c r="BH29" s="31">
        <f>BE29+14</f>
        <v>55</v>
      </c>
      <c r="BI29" s="31"/>
      <c r="BJ29" s="10"/>
      <c r="BK29" s="10" t="s">
        <v>128</v>
      </c>
      <c r="BL29" s="28" t="s">
        <v>126</v>
      </c>
      <c r="BM29" s="53">
        <f t="shared" si="0"/>
        <v>6</v>
      </c>
      <c r="BN29" s="53"/>
      <c r="BO29" s="55">
        <f t="shared" si="1"/>
        <v>97.4</v>
      </c>
      <c r="BP29" s="55">
        <f t="shared" si="2"/>
        <v>25.400000000000006</v>
      </c>
      <c r="BQ29" s="56">
        <f t="shared" si="3"/>
        <v>23</v>
      </c>
    </row>
    <row r="30" spans="1:69" ht="16.5">
      <c r="A30" s="27">
        <v>397</v>
      </c>
      <c r="B30" s="28" t="s">
        <v>150</v>
      </c>
      <c r="C30" s="48" t="s">
        <v>21</v>
      </c>
      <c r="D30" s="28">
        <v>92</v>
      </c>
      <c r="E30" s="49" t="s">
        <v>140</v>
      </c>
      <c r="F30" s="28">
        <v>5</v>
      </c>
      <c r="G30" s="50">
        <v>114</v>
      </c>
      <c r="H30" s="51">
        <v>31</v>
      </c>
      <c r="I30" s="50">
        <v>10</v>
      </c>
      <c r="J30" s="28">
        <v>98</v>
      </c>
      <c r="K30" s="49">
        <v>24</v>
      </c>
      <c r="L30" s="28">
        <v>24</v>
      </c>
      <c r="M30" s="50">
        <v>98</v>
      </c>
      <c r="N30" s="51">
        <v>24</v>
      </c>
      <c r="O30" s="50">
        <v>31</v>
      </c>
      <c r="P30" s="28">
        <v>96</v>
      </c>
      <c r="Q30" s="49">
        <v>24</v>
      </c>
      <c r="R30" s="28">
        <v>42</v>
      </c>
      <c r="S30" s="50">
        <v>98</v>
      </c>
      <c r="T30" s="51">
        <v>24</v>
      </c>
      <c r="U30" s="50">
        <v>52</v>
      </c>
      <c r="V30" s="31"/>
      <c r="W30" s="12">
        <f>IF(T30="X","X",IF(V30&lt;=0,T30,"X"))</f>
        <v>24</v>
      </c>
      <c r="X30" s="31">
        <f>IF(U30="X","X",IF(V30&lt;=0,U30,"X"))</f>
        <v>52</v>
      </c>
      <c r="Y30" s="50"/>
      <c r="Z30" s="51">
        <f>IF(W30="X","X",IF(Y30&lt;=0,W30,"X"))</f>
        <v>24</v>
      </c>
      <c r="AA30" s="50">
        <f>IF(X30="X","X",IF(Y30&lt;=0,X30,"X"))</f>
        <v>52</v>
      </c>
      <c r="AB30" s="31"/>
      <c r="AC30" s="12">
        <f t="shared" si="18"/>
        <v>24</v>
      </c>
      <c r="AD30" s="31">
        <f t="shared" si="19"/>
        <v>52</v>
      </c>
      <c r="AE30" s="50"/>
      <c r="AF30" s="51">
        <f t="shared" si="16"/>
        <v>24</v>
      </c>
      <c r="AG30" s="50">
        <f t="shared" si="17"/>
        <v>52</v>
      </c>
      <c r="AH30" s="31"/>
      <c r="AI30" s="12">
        <f aca="true" t="shared" si="20" ref="AI30:AI49">IF(AF30="X","X",IF(AH30&lt;=0,AF30,"X"))</f>
        <v>24</v>
      </c>
      <c r="AJ30" s="31">
        <f aca="true" t="shared" si="21" ref="AJ30:AJ49">IF(AG30="X","X",IF(AH30&lt;=0,AG30,"X"))</f>
        <v>52</v>
      </c>
      <c r="AK30" s="50"/>
      <c r="AL30" s="51">
        <f t="shared" si="9"/>
        <v>24</v>
      </c>
      <c r="AM30" s="50">
        <f t="shared" si="10"/>
        <v>52</v>
      </c>
      <c r="AN30" s="31"/>
      <c r="AO30" s="12">
        <f>IF(AL30="X","X",IF(AN30&lt;=0,AL30,"X"))</f>
        <v>24</v>
      </c>
      <c r="AP30" s="31">
        <f>IF(AM30="X","X",IF(AN30&lt;=0,AM30,"X"))</f>
        <v>52</v>
      </c>
      <c r="AQ30" s="50"/>
      <c r="AR30" s="51">
        <f t="shared" si="13"/>
        <v>24</v>
      </c>
      <c r="AS30" s="50">
        <f t="shared" si="14"/>
        <v>52</v>
      </c>
      <c r="AT30" s="31"/>
      <c r="AU30" s="12">
        <f>IF(AR30="X","X",IF(AT30&lt;=0,AR30,"X"))</f>
        <v>24</v>
      </c>
      <c r="AV30" s="31">
        <f>IF(AS30="X","X",IF(AT30&lt;=0,AS30,"X"))</f>
        <v>52</v>
      </c>
      <c r="AW30" s="50"/>
      <c r="AX30" s="51">
        <f>IF(AU30="X","X",IF(AW30&lt;=0,AU30,"X"))</f>
        <v>24</v>
      </c>
      <c r="AY30" s="50">
        <f>IF(AV30="X","X",IF(AW30&lt;=0,AV30,"X"))</f>
        <v>52</v>
      </c>
      <c r="AZ30" s="31"/>
      <c r="BA30" s="12">
        <f>AX30</f>
        <v>24</v>
      </c>
      <c r="BB30" s="31">
        <f>AY30</f>
        <v>52</v>
      </c>
      <c r="BC30" s="50"/>
      <c r="BD30" s="51">
        <f t="shared" si="4"/>
        <v>24</v>
      </c>
      <c r="BE30" s="50">
        <v>52</v>
      </c>
      <c r="BF30" s="31"/>
      <c r="BG30" s="12">
        <v>24</v>
      </c>
      <c r="BH30" s="31">
        <v>52</v>
      </c>
      <c r="BI30" s="31"/>
      <c r="BJ30" s="10"/>
      <c r="BK30" s="10" t="s">
        <v>134</v>
      </c>
      <c r="BL30" s="28" t="s">
        <v>126</v>
      </c>
      <c r="BM30" s="53">
        <f t="shared" si="0"/>
        <v>6</v>
      </c>
      <c r="BN30" s="53"/>
      <c r="BO30" s="55">
        <f t="shared" si="1"/>
        <v>99.33333333333333</v>
      </c>
      <c r="BP30" s="55">
        <f t="shared" si="2"/>
        <v>27.33333333333333</v>
      </c>
      <c r="BQ30" s="56">
        <f t="shared" si="3"/>
        <v>27</v>
      </c>
    </row>
    <row r="31" spans="1:69" ht="16.5">
      <c r="A31" s="27">
        <v>1425</v>
      </c>
      <c r="B31" s="58" t="s">
        <v>17</v>
      </c>
      <c r="C31" s="48">
        <v>22</v>
      </c>
      <c r="D31" s="28"/>
      <c r="E31" s="49">
        <f>IF(C31="X","X",IF(D31&lt;=0,C31,"X"))</f>
        <v>22</v>
      </c>
      <c r="F31" s="28">
        <v>0</v>
      </c>
      <c r="G31" s="50">
        <v>87</v>
      </c>
      <c r="H31" s="51">
        <v>16</v>
      </c>
      <c r="I31" s="50">
        <v>15</v>
      </c>
      <c r="J31" s="28"/>
      <c r="K31" s="49">
        <f>IF(H31="X","X",IF(J31&lt;=0,H31,"X"))</f>
        <v>16</v>
      </c>
      <c r="L31" s="28">
        <f>IF(I31="X","X",IF(J31&lt;=0,I31,"X"))</f>
        <v>15</v>
      </c>
      <c r="M31" s="50"/>
      <c r="N31" s="51">
        <f>IF(K31="X","X",IF(M31&lt;=0,K31,"X"))</f>
        <v>16</v>
      </c>
      <c r="O31" s="50">
        <f>IF(L31="X","X",IF(M31&lt;=0,L31,"X"))</f>
        <v>15</v>
      </c>
      <c r="P31" s="28"/>
      <c r="Q31" s="49">
        <f aca="true" t="shared" si="22" ref="Q31:Q36">IF(N31="X","X",IF(P31&lt;=0,N31,"X"))</f>
        <v>16</v>
      </c>
      <c r="R31" s="28">
        <f>IF(O31="X","X",IF(P31&lt;=0,O31,"X"))</f>
        <v>15</v>
      </c>
      <c r="S31" s="50"/>
      <c r="T31" s="51">
        <f>IF(Q31="X","X",IF(S31&lt;=0,Q31,"X"))</f>
        <v>16</v>
      </c>
      <c r="U31" s="50">
        <f>IF(R31="X","X",IF(S31&lt;=0,R31,"X"))</f>
        <v>15</v>
      </c>
      <c r="V31" s="31">
        <v>85</v>
      </c>
      <c r="W31" s="12">
        <v>14</v>
      </c>
      <c r="X31" s="31">
        <v>32</v>
      </c>
      <c r="Y31" s="50"/>
      <c r="Z31" s="51">
        <f>IF(W31="X","X",IF(Y31&lt;=0,W31,"X"))</f>
        <v>14</v>
      </c>
      <c r="AA31" s="50">
        <f>IF(X31="X","X",IF(Y31&lt;=0,X31,"X"))</f>
        <v>32</v>
      </c>
      <c r="AB31" s="31"/>
      <c r="AC31" s="12">
        <f t="shared" si="18"/>
        <v>14</v>
      </c>
      <c r="AD31" s="31">
        <f t="shared" si="19"/>
        <v>32</v>
      </c>
      <c r="AE31" s="50"/>
      <c r="AF31" s="51">
        <f t="shared" si="16"/>
        <v>14</v>
      </c>
      <c r="AG31" s="50">
        <f t="shared" si="17"/>
        <v>32</v>
      </c>
      <c r="AH31" s="31"/>
      <c r="AI31" s="12">
        <f t="shared" si="20"/>
        <v>14</v>
      </c>
      <c r="AJ31" s="31">
        <f t="shared" si="21"/>
        <v>32</v>
      </c>
      <c r="AK31" s="50"/>
      <c r="AL31" s="51">
        <f t="shared" si="9"/>
        <v>14</v>
      </c>
      <c r="AM31" s="50">
        <f t="shared" si="10"/>
        <v>32</v>
      </c>
      <c r="AN31" s="31"/>
      <c r="AO31" s="12">
        <f>IF(AL31="X","X",IF(AN31&lt;=0,AL31,"X"))</f>
        <v>14</v>
      </c>
      <c r="AP31" s="31">
        <f>IF(AM31="X","X",IF(AN31&lt;=0,AM31,"X"))</f>
        <v>32</v>
      </c>
      <c r="AQ31" s="50"/>
      <c r="AR31" s="51">
        <f t="shared" si="13"/>
        <v>14</v>
      </c>
      <c r="AS31" s="50">
        <f t="shared" si="14"/>
        <v>32</v>
      </c>
      <c r="AT31" s="31"/>
      <c r="AU31" s="12">
        <f>IF(AR31="X","X",IF(AT31&lt;=0,AR31,"X"))</f>
        <v>14</v>
      </c>
      <c r="AV31" s="31">
        <f>IF(AS31="X","X",IF(AT31&lt;=0,AS31,"X"))</f>
        <v>32</v>
      </c>
      <c r="AW31" s="50">
        <v>93</v>
      </c>
      <c r="AX31" s="51">
        <f>AU31-0</f>
        <v>14</v>
      </c>
      <c r="AY31" s="50">
        <f>AV31+7</f>
        <v>39</v>
      </c>
      <c r="AZ31" s="31">
        <v>96</v>
      </c>
      <c r="BA31" s="12">
        <f>AX31-0</f>
        <v>14</v>
      </c>
      <c r="BB31" s="31">
        <f>AY31+5</f>
        <v>44</v>
      </c>
      <c r="BC31" s="50"/>
      <c r="BD31" s="51">
        <f t="shared" si="4"/>
        <v>14</v>
      </c>
      <c r="BE31" s="50">
        <v>44</v>
      </c>
      <c r="BF31" s="31">
        <v>93</v>
      </c>
      <c r="BG31" s="12">
        <f>BD31-0</f>
        <v>14</v>
      </c>
      <c r="BH31" s="31">
        <f>BE31+5</f>
        <v>49</v>
      </c>
      <c r="BI31" s="31"/>
      <c r="BJ31" s="10" t="s">
        <v>151</v>
      </c>
      <c r="BK31" s="10"/>
      <c r="BL31" s="28" t="s">
        <v>126</v>
      </c>
      <c r="BM31" s="53">
        <f t="shared" si="0"/>
        <v>5</v>
      </c>
      <c r="BN31" s="53"/>
      <c r="BO31" s="55">
        <f t="shared" si="1"/>
        <v>90.8</v>
      </c>
      <c r="BP31" s="55">
        <f t="shared" si="2"/>
        <v>18.799999999999997</v>
      </c>
      <c r="BQ31" s="56">
        <f t="shared" si="3"/>
        <v>17</v>
      </c>
    </row>
    <row r="32" spans="1:69" ht="16.5">
      <c r="A32" s="27">
        <v>25</v>
      </c>
      <c r="B32" s="28" t="s">
        <v>152</v>
      </c>
      <c r="C32" s="48" t="s">
        <v>21</v>
      </c>
      <c r="D32" s="28">
        <v>105</v>
      </c>
      <c r="E32" s="49" t="s">
        <v>140</v>
      </c>
      <c r="F32" s="28">
        <v>5</v>
      </c>
      <c r="G32" s="50">
        <v>106</v>
      </c>
      <c r="H32" s="51">
        <v>34</v>
      </c>
      <c r="I32" s="50">
        <v>12</v>
      </c>
      <c r="J32" s="28"/>
      <c r="K32" s="49">
        <f>IF(H32="X","X",IF(J32&lt;=0,H32,"X"))</f>
        <v>34</v>
      </c>
      <c r="L32" s="28">
        <f>IF(I32="X","X",IF(J32&lt;=0,I32,"X"))</f>
        <v>12</v>
      </c>
      <c r="M32" s="50">
        <v>96</v>
      </c>
      <c r="N32" s="51">
        <v>24</v>
      </c>
      <c r="O32" s="50">
        <v>31</v>
      </c>
      <c r="P32" s="28"/>
      <c r="Q32" s="49">
        <f t="shared" si="22"/>
        <v>24</v>
      </c>
      <c r="R32" s="28">
        <f>IF(O32="X","X",IF(P32&lt;=0,O32,"X"))</f>
        <v>31</v>
      </c>
      <c r="S32" s="50">
        <v>103</v>
      </c>
      <c r="T32" s="51">
        <v>24</v>
      </c>
      <c r="U32" s="50">
        <v>36</v>
      </c>
      <c r="V32" s="31"/>
      <c r="W32" s="12">
        <f>IF(T32="X","X",IF(V32&lt;=0,T32,"X"))</f>
        <v>24</v>
      </c>
      <c r="X32" s="31">
        <f>IF(U32="X","X",IF(V32&lt;=0,U32,"X"))</f>
        <v>36</v>
      </c>
      <c r="Y32" s="50"/>
      <c r="Z32" s="51">
        <f>IF(W32="X","X",IF(Y32&lt;=0,W32,"X"))</f>
        <v>24</v>
      </c>
      <c r="AA32" s="50">
        <f>IF(X32="X","X",IF(Y32&lt;=0,X32,"X"))</f>
        <v>36</v>
      </c>
      <c r="AB32" s="31"/>
      <c r="AC32" s="12">
        <f t="shared" si="18"/>
        <v>24</v>
      </c>
      <c r="AD32" s="31">
        <f t="shared" si="19"/>
        <v>36</v>
      </c>
      <c r="AE32" s="50"/>
      <c r="AF32" s="51">
        <f t="shared" si="16"/>
        <v>24</v>
      </c>
      <c r="AG32" s="50">
        <f t="shared" si="17"/>
        <v>36</v>
      </c>
      <c r="AH32" s="31"/>
      <c r="AI32" s="12">
        <f t="shared" si="20"/>
        <v>24</v>
      </c>
      <c r="AJ32" s="31">
        <f t="shared" si="21"/>
        <v>36</v>
      </c>
      <c r="AK32" s="50"/>
      <c r="AL32" s="51">
        <f t="shared" si="9"/>
        <v>24</v>
      </c>
      <c r="AM32" s="50">
        <f t="shared" si="10"/>
        <v>36</v>
      </c>
      <c r="AN32" s="31"/>
      <c r="AO32" s="12">
        <f>IF(AL32="X","X",IF(AN32&lt;=0,AL32,"X"))</f>
        <v>24</v>
      </c>
      <c r="AP32" s="31">
        <f>IF(AM32="X","X",IF(AN32&lt;=0,AM32,"X"))</f>
        <v>36</v>
      </c>
      <c r="AQ32" s="50"/>
      <c r="AR32" s="51">
        <f t="shared" si="13"/>
        <v>24</v>
      </c>
      <c r="AS32" s="50">
        <f t="shared" si="14"/>
        <v>36</v>
      </c>
      <c r="AT32" s="31" t="s">
        <v>123</v>
      </c>
      <c r="AU32" s="12">
        <v>24</v>
      </c>
      <c r="AV32" s="31">
        <v>43</v>
      </c>
      <c r="AW32" s="50"/>
      <c r="AX32" s="51">
        <f>IF(AU32="X","X",IF(AW32&lt;=0,AU32,"X"))</f>
        <v>24</v>
      </c>
      <c r="AY32" s="50">
        <f>IF(AV32="X","X",IF(AW32&lt;=0,AV32,"X"))</f>
        <v>43</v>
      </c>
      <c r="AZ32" s="31"/>
      <c r="BA32" s="12">
        <f aca="true" t="shared" si="23" ref="BA32:BB36">AX32</f>
        <v>24</v>
      </c>
      <c r="BB32" s="31">
        <f t="shared" si="23"/>
        <v>43</v>
      </c>
      <c r="BC32" s="50">
        <v>111</v>
      </c>
      <c r="BD32" s="51">
        <f t="shared" si="4"/>
        <v>24</v>
      </c>
      <c r="BE32" s="50">
        <f>BB32+5</f>
        <v>48</v>
      </c>
      <c r="BF32" s="31"/>
      <c r="BG32" s="12">
        <v>24</v>
      </c>
      <c r="BH32" s="31">
        <v>48</v>
      </c>
      <c r="BI32" s="31"/>
      <c r="BJ32" s="10"/>
      <c r="BK32" s="10" t="s">
        <v>151</v>
      </c>
      <c r="BL32" s="28" t="s">
        <v>126</v>
      </c>
      <c r="BM32" s="53">
        <f t="shared" si="0"/>
        <v>6</v>
      </c>
      <c r="BN32" s="53"/>
      <c r="BO32" s="55">
        <f t="shared" si="1"/>
        <v>104.2</v>
      </c>
      <c r="BP32" s="55">
        <f t="shared" si="2"/>
        <v>32.2</v>
      </c>
      <c r="BQ32" s="56">
        <f t="shared" si="3"/>
        <v>27</v>
      </c>
    </row>
    <row r="33" spans="1:69" ht="16.5">
      <c r="A33" s="28">
        <v>2092</v>
      </c>
      <c r="B33" s="28" t="s">
        <v>153</v>
      </c>
      <c r="C33" s="48" t="s">
        <v>21</v>
      </c>
      <c r="D33" s="28"/>
      <c r="E33" s="49" t="str">
        <f aca="true" t="shared" si="24" ref="E33:E46">IF(C33="X","X",IF(D33&lt;=0,C33,"X"))</f>
        <v>X</v>
      </c>
      <c r="F33" s="28">
        <v>0</v>
      </c>
      <c r="G33" s="50"/>
      <c r="H33" s="51" t="str">
        <f>IF(E33="X","X",IF(G33&lt;=0,E33,"X"))</f>
        <v>X</v>
      </c>
      <c r="I33" s="50">
        <f>IF(F33="X","X",IF(G33&lt;=0,F33,"X"))</f>
        <v>0</v>
      </c>
      <c r="J33" s="28"/>
      <c r="K33" s="49" t="str">
        <f>IF(H33="X","X",IF(J33&lt;=0,H33,"X"))</f>
        <v>X</v>
      </c>
      <c r="L33" s="28">
        <f>IF(I33="X","X",IF(J33&lt;=0,I33,"X"))</f>
        <v>0</v>
      </c>
      <c r="M33" s="50">
        <v>92</v>
      </c>
      <c r="N33" s="51" t="str">
        <f>IF(K33="X","X",IF(M33&lt;=0,K33,"X"))</f>
        <v>X</v>
      </c>
      <c r="O33" s="50">
        <v>7</v>
      </c>
      <c r="P33" s="28"/>
      <c r="Q33" s="49" t="str">
        <f t="shared" si="22"/>
        <v>X</v>
      </c>
      <c r="R33" s="28">
        <f>IF(O33="X","X",IF(P33&lt;=0,O33,"X"))</f>
        <v>7</v>
      </c>
      <c r="S33" s="50">
        <v>106</v>
      </c>
      <c r="T33" s="51" t="str">
        <f>IF(Q33="X","X",IF(S33&lt;=0,Q33,"X"))</f>
        <v>X</v>
      </c>
      <c r="U33" s="50">
        <v>14</v>
      </c>
      <c r="V33" s="31"/>
      <c r="W33" s="12" t="str">
        <f>IF(T33="X","X",IF(V33&lt;=0,T33,"X"))</f>
        <v>X</v>
      </c>
      <c r="X33" s="31">
        <f>IF(U33="X","X",IF(V33&lt;=0,U33,"X"))</f>
        <v>14</v>
      </c>
      <c r="Y33" s="50">
        <v>86</v>
      </c>
      <c r="Z33" s="51">
        <v>17</v>
      </c>
      <c r="AA33" s="50">
        <v>27</v>
      </c>
      <c r="AB33" s="31"/>
      <c r="AC33" s="12">
        <f t="shared" si="18"/>
        <v>17</v>
      </c>
      <c r="AD33" s="31">
        <f t="shared" si="19"/>
        <v>27</v>
      </c>
      <c r="AE33" s="50"/>
      <c r="AF33" s="51">
        <f t="shared" si="16"/>
        <v>17</v>
      </c>
      <c r="AG33" s="50">
        <f t="shared" si="17"/>
        <v>27</v>
      </c>
      <c r="AH33" s="31"/>
      <c r="AI33" s="12">
        <f t="shared" si="20"/>
        <v>17</v>
      </c>
      <c r="AJ33" s="31">
        <f t="shared" si="21"/>
        <v>27</v>
      </c>
      <c r="AK33" s="50"/>
      <c r="AL33" s="51">
        <f t="shared" si="9"/>
        <v>17</v>
      </c>
      <c r="AM33" s="50">
        <f t="shared" si="10"/>
        <v>27</v>
      </c>
      <c r="AN33" s="31"/>
      <c r="AO33" s="12">
        <f>IF(AL33="X","X",IF(AN33&lt;=0,AL33,"X"))</f>
        <v>17</v>
      </c>
      <c r="AP33" s="31">
        <f>IF(AM33="X","X",IF(AN33&lt;=0,AM33,"X"))</f>
        <v>27</v>
      </c>
      <c r="AQ33" s="50"/>
      <c r="AR33" s="51">
        <f t="shared" si="13"/>
        <v>17</v>
      </c>
      <c r="AS33" s="50">
        <f t="shared" si="14"/>
        <v>27</v>
      </c>
      <c r="AT33" s="31"/>
      <c r="AU33" s="12">
        <f>IF(AR33="X","X",IF(AT33&lt;=0,AR33,"X"))</f>
        <v>17</v>
      </c>
      <c r="AV33" s="31">
        <f>IF(AS33="X","X",IF(AT33&lt;=0,AS33,"X"))</f>
        <v>27</v>
      </c>
      <c r="AW33" s="50">
        <v>92</v>
      </c>
      <c r="AX33" s="51">
        <f>AU33-0</f>
        <v>17</v>
      </c>
      <c r="AY33" s="50">
        <f>AV33+9</f>
        <v>36</v>
      </c>
      <c r="AZ33" s="31"/>
      <c r="BA33" s="12">
        <f t="shared" si="23"/>
        <v>17</v>
      </c>
      <c r="BB33" s="31">
        <f t="shared" si="23"/>
        <v>36</v>
      </c>
      <c r="BC33" s="50">
        <v>91</v>
      </c>
      <c r="BD33" s="51">
        <f t="shared" si="4"/>
        <v>17</v>
      </c>
      <c r="BE33" s="50">
        <f>BB33+11</f>
        <v>47</v>
      </c>
      <c r="BF33" s="31"/>
      <c r="BG33" s="12">
        <v>17</v>
      </c>
      <c r="BH33" s="31">
        <v>47</v>
      </c>
      <c r="BI33" s="31"/>
      <c r="BJ33" s="10"/>
      <c r="BK33" s="10"/>
      <c r="BL33" s="28" t="s">
        <v>126</v>
      </c>
      <c r="BM33" s="53">
        <f t="shared" si="0"/>
        <v>5</v>
      </c>
      <c r="BN33" s="53"/>
      <c r="BO33" s="55">
        <f t="shared" si="1"/>
        <v>93.4</v>
      </c>
      <c r="BP33" s="55">
        <f t="shared" si="2"/>
        <v>21.400000000000006</v>
      </c>
      <c r="BQ33" s="56">
        <f t="shared" si="3"/>
        <v>20</v>
      </c>
    </row>
    <row r="34" spans="1:69" ht="16.5">
      <c r="A34" s="27">
        <v>1865</v>
      </c>
      <c r="B34" s="28" t="s">
        <v>154</v>
      </c>
      <c r="C34" s="48" t="s">
        <v>140</v>
      </c>
      <c r="D34" s="28"/>
      <c r="E34" s="49" t="str">
        <f t="shared" si="24"/>
        <v>X</v>
      </c>
      <c r="F34" s="28">
        <v>0</v>
      </c>
      <c r="G34" s="50">
        <v>90</v>
      </c>
      <c r="H34" s="51" t="s">
        <v>140</v>
      </c>
      <c r="I34" s="50">
        <v>5</v>
      </c>
      <c r="J34" s="28"/>
      <c r="K34" s="49" t="str">
        <f>IF(H34="X","X",IF(J34&lt;=0,H34,"X"))</f>
        <v>X</v>
      </c>
      <c r="L34" s="28">
        <f>IF(I34="X","X",IF(J34&lt;=0,I34,"X"))</f>
        <v>5</v>
      </c>
      <c r="M34" s="50"/>
      <c r="N34" s="51" t="str">
        <f>IF(K34="X","X",IF(M34&lt;=0,K34,"X"))</f>
        <v>X</v>
      </c>
      <c r="O34" s="50">
        <f>IF(L34="X","X",IF(M34&lt;=0,L34,"X"))</f>
        <v>5</v>
      </c>
      <c r="P34" s="28">
        <v>78</v>
      </c>
      <c r="Q34" s="49" t="str">
        <f t="shared" si="22"/>
        <v>X</v>
      </c>
      <c r="R34" s="28">
        <v>22</v>
      </c>
      <c r="S34" s="50"/>
      <c r="T34" s="51" t="str">
        <f>IF(Q34="X","X",IF(S34&lt;=0,Q34,"X"))</f>
        <v>X</v>
      </c>
      <c r="U34" s="50">
        <f>IF(R34="X","X",IF(S34&lt;=0,R34,"X"))</f>
        <v>22</v>
      </c>
      <c r="V34" s="31"/>
      <c r="W34" s="12" t="str">
        <f>IF(T34="X","X",IF(V34&lt;=0,T34,"X"))</f>
        <v>X</v>
      </c>
      <c r="X34" s="31">
        <f>IF(U34="X","X",IF(V34&lt;=0,U34,"X"))</f>
        <v>22</v>
      </c>
      <c r="Y34" s="50"/>
      <c r="Z34" s="51" t="str">
        <f>IF(W34="X","X",IF(Y34&lt;=0,W34,"X"))</f>
        <v>X</v>
      </c>
      <c r="AA34" s="50">
        <f>IF(X34="X","X",IF(Y34&lt;=0,X34,"X"))</f>
        <v>22</v>
      </c>
      <c r="AB34" s="31"/>
      <c r="AC34" s="12" t="str">
        <f t="shared" si="18"/>
        <v>X</v>
      </c>
      <c r="AD34" s="31">
        <f t="shared" si="19"/>
        <v>22</v>
      </c>
      <c r="AE34" s="50">
        <v>87</v>
      </c>
      <c r="AF34" s="51">
        <v>13</v>
      </c>
      <c r="AG34" s="50">
        <v>35</v>
      </c>
      <c r="AH34" s="31"/>
      <c r="AI34" s="12">
        <f t="shared" si="20"/>
        <v>13</v>
      </c>
      <c r="AJ34" s="31">
        <f t="shared" si="21"/>
        <v>35</v>
      </c>
      <c r="AK34" s="50"/>
      <c r="AL34" s="51">
        <f t="shared" si="9"/>
        <v>13</v>
      </c>
      <c r="AM34" s="50">
        <f t="shared" si="10"/>
        <v>35</v>
      </c>
      <c r="AN34" s="31">
        <v>87</v>
      </c>
      <c r="AO34" s="12">
        <v>13</v>
      </c>
      <c r="AP34" s="31">
        <v>41</v>
      </c>
      <c r="AQ34" s="50"/>
      <c r="AR34" s="51">
        <f t="shared" si="13"/>
        <v>13</v>
      </c>
      <c r="AS34" s="50">
        <f t="shared" si="14"/>
        <v>41</v>
      </c>
      <c r="AT34" s="31" t="s">
        <v>123</v>
      </c>
      <c r="AU34" s="12">
        <v>13</v>
      </c>
      <c r="AV34" s="31">
        <v>46</v>
      </c>
      <c r="AW34" s="50"/>
      <c r="AX34" s="51">
        <f>IF(AU34="X","X",IF(AW34&lt;=0,AU34,"X"))</f>
        <v>13</v>
      </c>
      <c r="AY34" s="50">
        <f>IF(AV34="X","X",IF(AW34&lt;=0,AV34,"X"))</f>
        <v>46</v>
      </c>
      <c r="AZ34" s="31"/>
      <c r="BA34" s="12">
        <f t="shared" si="23"/>
        <v>13</v>
      </c>
      <c r="BB34" s="31">
        <f t="shared" si="23"/>
        <v>46</v>
      </c>
      <c r="BC34" s="50"/>
      <c r="BD34" s="51">
        <f t="shared" si="4"/>
        <v>13</v>
      </c>
      <c r="BE34" s="50">
        <v>46</v>
      </c>
      <c r="BF34" s="31"/>
      <c r="BG34" s="12">
        <v>13</v>
      </c>
      <c r="BH34" s="31">
        <v>46</v>
      </c>
      <c r="BI34" s="31"/>
      <c r="BJ34" s="10" t="s">
        <v>130</v>
      </c>
      <c r="BK34" s="10" t="s">
        <v>155</v>
      </c>
      <c r="BL34" s="28" t="s">
        <v>126</v>
      </c>
      <c r="BM34" s="53">
        <f t="shared" si="0"/>
        <v>5</v>
      </c>
      <c r="BN34" s="53"/>
      <c r="BO34" s="55">
        <f t="shared" si="1"/>
        <v>85.5</v>
      </c>
      <c r="BP34" s="55">
        <f t="shared" si="2"/>
        <v>13.5</v>
      </c>
      <c r="BQ34" s="56">
        <f t="shared" si="3"/>
        <v>13.5</v>
      </c>
    </row>
    <row r="35" spans="1:69" ht="16.5">
      <c r="A35" s="27">
        <v>215</v>
      </c>
      <c r="B35" s="32" t="s">
        <v>156</v>
      </c>
      <c r="C35" s="48" t="s">
        <v>21</v>
      </c>
      <c r="D35" s="28"/>
      <c r="E35" s="49" t="str">
        <f t="shared" si="24"/>
        <v>X</v>
      </c>
      <c r="F35" s="28">
        <v>0</v>
      </c>
      <c r="G35" s="50"/>
      <c r="H35" s="51" t="str">
        <f>IF(E35="X","X",IF(G35&lt;=0,E35,"X"))</f>
        <v>X</v>
      </c>
      <c r="I35" s="50">
        <f>IF(F35="X","X",IF(G35&lt;=0,F35,"X"))</f>
        <v>0</v>
      </c>
      <c r="J35" s="28"/>
      <c r="K35" s="49" t="str">
        <f>IF(H35="X","X",IF(J35&lt;=0,H35,"X"))</f>
        <v>X</v>
      </c>
      <c r="L35" s="28">
        <f>IF(I35="X","X",IF(J35&lt;=0,I35,"X"))</f>
        <v>0</v>
      </c>
      <c r="M35" s="50">
        <v>119</v>
      </c>
      <c r="N35" s="51" t="str">
        <f>IF(K35="X","X",IF(M35&lt;=0,K35,"X"))</f>
        <v>X</v>
      </c>
      <c r="O35" s="50">
        <v>5</v>
      </c>
      <c r="P35" s="28"/>
      <c r="Q35" s="49" t="str">
        <f t="shared" si="22"/>
        <v>X</v>
      </c>
      <c r="R35" s="28">
        <f>IF(O35="X","X",IF(P35&lt;=0,O35,"X"))</f>
        <v>5</v>
      </c>
      <c r="S35" s="50">
        <v>101</v>
      </c>
      <c r="T35" s="51" t="str">
        <f>IF(Q35="X","X",IF(S35&lt;=0,Q35,"X"))</f>
        <v>X</v>
      </c>
      <c r="U35" s="50">
        <v>10</v>
      </c>
      <c r="V35" s="31"/>
      <c r="W35" s="12" t="str">
        <f>IF(T35="X","X",IF(V35&lt;=0,T35,"X"))</f>
        <v>X</v>
      </c>
      <c r="X35" s="31">
        <f>IF(U35="X","X",IF(V35&lt;=0,U35,"X"))</f>
        <v>10</v>
      </c>
      <c r="Y35" s="50">
        <v>114</v>
      </c>
      <c r="Z35" s="51">
        <v>36</v>
      </c>
      <c r="AA35" s="50">
        <v>15</v>
      </c>
      <c r="AB35" s="31"/>
      <c r="AC35" s="12">
        <f t="shared" si="18"/>
        <v>36</v>
      </c>
      <c r="AD35" s="31">
        <f t="shared" si="19"/>
        <v>15</v>
      </c>
      <c r="AE35" s="50"/>
      <c r="AF35" s="51">
        <f>IF(AC35="X","X",IF(AE35&lt;=0,AC35,"X"))</f>
        <v>36</v>
      </c>
      <c r="AG35" s="50">
        <f>IF(AD35="X","X",IF(AE35&lt;=0,AD35,"X"))</f>
        <v>15</v>
      </c>
      <c r="AH35" s="31"/>
      <c r="AI35" s="12">
        <f t="shared" si="20"/>
        <v>36</v>
      </c>
      <c r="AJ35" s="31">
        <f t="shared" si="21"/>
        <v>15</v>
      </c>
      <c r="AK35" s="50"/>
      <c r="AL35" s="51">
        <f t="shared" si="9"/>
        <v>36</v>
      </c>
      <c r="AM35" s="50">
        <f t="shared" si="10"/>
        <v>15</v>
      </c>
      <c r="AN35" s="31">
        <v>120</v>
      </c>
      <c r="AO35" s="12">
        <v>36</v>
      </c>
      <c r="AP35" s="31">
        <v>20</v>
      </c>
      <c r="AQ35" s="50"/>
      <c r="AR35" s="51">
        <f t="shared" si="13"/>
        <v>36</v>
      </c>
      <c r="AS35" s="50">
        <f t="shared" si="14"/>
        <v>20</v>
      </c>
      <c r="AT35" s="31"/>
      <c r="AU35" s="12">
        <f>IF(AR35="X","X",IF(AT35&lt;=0,AR35,"X"))</f>
        <v>36</v>
      </c>
      <c r="AV35" s="31">
        <f>IF(AS35="X","X",IF(AT35&lt;=0,AS35,"X"))</f>
        <v>20</v>
      </c>
      <c r="AW35" s="50">
        <v>110</v>
      </c>
      <c r="AX35" s="51">
        <f>AU35-0</f>
        <v>36</v>
      </c>
      <c r="AY35" s="50">
        <f>AV35+12</f>
        <v>32</v>
      </c>
      <c r="AZ35" s="31"/>
      <c r="BA35" s="12">
        <f t="shared" si="23"/>
        <v>36</v>
      </c>
      <c r="BB35" s="31">
        <f t="shared" si="23"/>
        <v>32</v>
      </c>
      <c r="BC35" s="50"/>
      <c r="BD35" s="51">
        <f t="shared" si="4"/>
        <v>36</v>
      </c>
      <c r="BE35" s="50">
        <v>32</v>
      </c>
      <c r="BF35" s="31">
        <v>109</v>
      </c>
      <c r="BG35" s="12">
        <f>BD35-0</f>
        <v>36</v>
      </c>
      <c r="BH35" s="31">
        <f>BE35+12</f>
        <v>44</v>
      </c>
      <c r="BI35" s="31"/>
      <c r="BJ35" s="10"/>
      <c r="BK35" s="22" t="s">
        <v>129</v>
      </c>
      <c r="BL35" s="28" t="s">
        <v>126</v>
      </c>
      <c r="BM35" s="53">
        <f aca="true" t="shared" si="25" ref="BM35:BM70">COUNTA(D35,G35,J35,M35,P35,S35,V35,Y35,AB35,AE35,AH35,AK35,AN35,AQ35,AT35,AW35,AZ35,BC35,BF35)</f>
        <v>6</v>
      </c>
      <c r="BN35" s="53"/>
      <c r="BO35" s="55">
        <f aca="true" t="shared" si="26" ref="BO35:BO63">AVERAGE(D35,G35,J35,M35,P35,S35,V35,Y35,AB35,AE35,AK35,AN35,AQ35,AW35,AZ35,BC35,BF35)</f>
        <v>112.16666666666667</v>
      </c>
      <c r="BP35" s="55">
        <f aca="true" t="shared" si="27" ref="BP35:BP63">+BO35-72</f>
        <v>40.16666666666667</v>
      </c>
      <c r="BQ35" s="56">
        <v>36</v>
      </c>
    </row>
    <row r="36" spans="1:69" ht="16.5">
      <c r="A36" s="60">
        <v>2769</v>
      </c>
      <c r="B36" s="59" t="s">
        <v>157</v>
      </c>
      <c r="C36" s="48" t="s">
        <v>21</v>
      </c>
      <c r="D36" s="28"/>
      <c r="E36" s="49" t="str">
        <f t="shared" si="24"/>
        <v>X</v>
      </c>
      <c r="F36" s="28">
        <v>0</v>
      </c>
      <c r="G36" s="50">
        <v>109</v>
      </c>
      <c r="H36" s="51" t="s">
        <v>140</v>
      </c>
      <c r="I36" s="50">
        <v>7</v>
      </c>
      <c r="J36" s="28">
        <v>107</v>
      </c>
      <c r="K36" s="49" t="s">
        <v>140</v>
      </c>
      <c r="L36" s="28">
        <v>12</v>
      </c>
      <c r="M36" s="50">
        <v>86</v>
      </c>
      <c r="N36" s="51">
        <v>18</v>
      </c>
      <c r="O36" s="50">
        <v>27</v>
      </c>
      <c r="P36" s="28"/>
      <c r="Q36" s="49">
        <f t="shared" si="22"/>
        <v>18</v>
      </c>
      <c r="R36" s="28">
        <f>IF(O36="X","X",IF(P36&lt;=0,O36,"X"))</f>
        <v>27</v>
      </c>
      <c r="S36" s="50">
        <v>89</v>
      </c>
      <c r="T36" s="51">
        <v>15</v>
      </c>
      <c r="U36" s="50">
        <v>43</v>
      </c>
      <c r="V36" s="31"/>
      <c r="W36" s="12">
        <f>IF(T36="X","X",IF(V36&lt;=0,T36,"X"))</f>
        <v>15</v>
      </c>
      <c r="X36" s="31">
        <f>IF(U36="X","X",IF(V36&lt;=0,U36,"X"))</f>
        <v>43</v>
      </c>
      <c r="Y36" s="50"/>
      <c r="Z36" s="51">
        <f>IF(W36="X","X",IF(Y36&lt;=0,W36,"X"))</f>
        <v>15</v>
      </c>
      <c r="AA36" s="50">
        <f>IF(X36="X","X",IF(Y36&lt;=0,X36,"X"))</f>
        <v>43</v>
      </c>
      <c r="AB36" s="31"/>
      <c r="AC36" s="12">
        <f t="shared" si="18"/>
        <v>15</v>
      </c>
      <c r="AD36" s="31">
        <f t="shared" si="19"/>
        <v>43</v>
      </c>
      <c r="AE36" s="50"/>
      <c r="AF36" s="51">
        <f>IF(AC36="X","X",IF(AE36&lt;=0,AC36,"X"))</f>
        <v>15</v>
      </c>
      <c r="AG36" s="50">
        <f>IF(AD36="X","X",IF(AE36&lt;=0,AD36,"X"))</f>
        <v>43</v>
      </c>
      <c r="AH36" s="31"/>
      <c r="AI36" s="12">
        <f t="shared" si="20"/>
        <v>15</v>
      </c>
      <c r="AJ36" s="31">
        <f t="shared" si="21"/>
        <v>43</v>
      </c>
      <c r="AK36" s="50"/>
      <c r="AL36" s="51">
        <f t="shared" si="9"/>
        <v>15</v>
      </c>
      <c r="AM36" s="50">
        <f t="shared" si="10"/>
        <v>43</v>
      </c>
      <c r="AN36" s="31"/>
      <c r="AO36" s="12">
        <f>IF(AL36="X","X",IF(AN36&lt;=0,AL36,"X"))</f>
        <v>15</v>
      </c>
      <c r="AP36" s="31">
        <f>IF(AM36="X","X",IF(AN36&lt;=0,AM36,"X"))</f>
        <v>43</v>
      </c>
      <c r="AQ36" s="50"/>
      <c r="AR36" s="51">
        <f t="shared" si="13"/>
        <v>15</v>
      </c>
      <c r="AS36" s="50">
        <f t="shared" si="14"/>
        <v>43</v>
      </c>
      <c r="AT36" s="31"/>
      <c r="AU36" s="12">
        <f>IF(AR36="X","X",IF(AT36&lt;=0,AR36,"X"))</f>
        <v>15</v>
      </c>
      <c r="AV36" s="31">
        <f>IF(AS36="X","X",IF(AT36&lt;=0,AS36,"X"))</f>
        <v>43</v>
      </c>
      <c r="AW36" s="50"/>
      <c r="AX36" s="51">
        <f>IF(AU36="X","X",IF(AW36&lt;=0,AU36,"X"))</f>
        <v>15</v>
      </c>
      <c r="AY36" s="50">
        <f>IF(AV36="X","X",IF(AW36&lt;=0,AV36,"X"))</f>
        <v>43</v>
      </c>
      <c r="AZ36" s="31"/>
      <c r="BA36" s="12">
        <f t="shared" si="23"/>
        <v>15</v>
      </c>
      <c r="BB36" s="31">
        <f t="shared" si="23"/>
        <v>43</v>
      </c>
      <c r="BC36" s="50"/>
      <c r="BD36" s="51">
        <f t="shared" si="4"/>
        <v>15</v>
      </c>
      <c r="BE36" s="50">
        <v>43</v>
      </c>
      <c r="BF36" s="31"/>
      <c r="BG36" s="12">
        <v>15</v>
      </c>
      <c r="BH36" s="31">
        <v>43</v>
      </c>
      <c r="BI36" s="31"/>
      <c r="BJ36" s="10" t="s">
        <v>134</v>
      </c>
      <c r="BK36" s="10" t="s">
        <v>151</v>
      </c>
      <c r="BL36" s="28" t="s">
        <v>126</v>
      </c>
      <c r="BM36" s="53">
        <f t="shared" si="25"/>
        <v>4</v>
      </c>
      <c r="BN36" s="53"/>
      <c r="BO36" s="55">
        <f t="shared" si="26"/>
        <v>97.75</v>
      </c>
      <c r="BP36" s="55">
        <f t="shared" si="27"/>
        <v>25.75</v>
      </c>
      <c r="BQ36" s="56">
        <f>IF(BO36-72-BG36&gt;3,BG36+3,BP36)</f>
        <v>18</v>
      </c>
    </row>
    <row r="37" spans="1:69" ht="16.5">
      <c r="A37" s="28">
        <v>2338</v>
      </c>
      <c r="B37" s="26" t="s">
        <v>45</v>
      </c>
      <c r="C37" s="48">
        <v>36</v>
      </c>
      <c r="D37" s="28"/>
      <c r="E37" s="49">
        <f t="shared" si="24"/>
        <v>36</v>
      </c>
      <c r="F37" s="28">
        <v>0</v>
      </c>
      <c r="G37" s="50"/>
      <c r="H37" s="51">
        <f aca="true" t="shared" si="28" ref="H37:H46">IF(E37="X","X",IF(G37&lt;=0,E37,"X"))</f>
        <v>36</v>
      </c>
      <c r="I37" s="50">
        <f aca="true" t="shared" si="29" ref="I37:I46">IF(F37="X","X",IF(G37&lt;=0,F37,"X"))</f>
        <v>0</v>
      </c>
      <c r="J37" s="28"/>
      <c r="K37" s="49">
        <f aca="true" t="shared" si="30" ref="K37:K42">IF(H37="X","X",IF(J37&lt;=0,H37,"X"))</f>
        <v>36</v>
      </c>
      <c r="L37" s="28">
        <f aca="true" t="shared" si="31" ref="L37:L42">IF(I37="X","X",IF(J37&lt;=0,I37,"X"))</f>
        <v>0</v>
      </c>
      <c r="M37" s="50"/>
      <c r="N37" s="51">
        <f>IF(K37="X","X",IF(M37&lt;=0,K37,"X"))</f>
        <v>36</v>
      </c>
      <c r="O37" s="50">
        <f>IF(L37="X","X",IF(M37&lt;=0,L37,"X"))</f>
        <v>0</v>
      </c>
      <c r="P37" s="28">
        <v>112</v>
      </c>
      <c r="Q37" s="49">
        <v>36</v>
      </c>
      <c r="R37" s="28">
        <v>5</v>
      </c>
      <c r="S37" s="50"/>
      <c r="T37" s="51">
        <f>IF(Q37="X","X",IF(S37&lt;=0,Q37,"X"))</f>
        <v>36</v>
      </c>
      <c r="U37" s="50">
        <f>IF(R37="X","X",IF(S37&lt;=0,R37,"X"))</f>
        <v>5</v>
      </c>
      <c r="V37" s="31">
        <v>119</v>
      </c>
      <c r="W37" s="12">
        <v>36</v>
      </c>
      <c r="X37" s="31">
        <v>10</v>
      </c>
      <c r="Y37" s="50">
        <v>106</v>
      </c>
      <c r="Z37" s="51">
        <v>34</v>
      </c>
      <c r="AA37" s="50">
        <v>15</v>
      </c>
      <c r="AB37" s="31"/>
      <c r="AC37" s="12">
        <f t="shared" si="18"/>
        <v>34</v>
      </c>
      <c r="AD37" s="31">
        <f t="shared" si="19"/>
        <v>15</v>
      </c>
      <c r="AE37" s="50">
        <v>108</v>
      </c>
      <c r="AF37" s="51">
        <v>34</v>
      </c>
      <c r="AG37" s="50">
        <v>23</v>
      </c>
      <c r="AH37" s="31"/>
      <c r="AI37" s="12">
        <f t="shared" si="20"/>
        <v>34</v>
      </c>
      <c r="AJ37" s="31">
        <f t="shared" si="21"/>
        <v>23</v>
      </c>
      <c r="AK37" s="50"/>
      <c r="AL37" s="51">
        <f t="shared" si="9"/>
        <v>34</v>
      </c>
      <c r="AM37" s="50">
        <f t="shared" si="10"/>
        <v>23</v>
      </c>
      <c r="AN37" s="31"/>
      <c r="AO37" s="12">
        <f>IF(AL37="X","X",IF(AN37&lt;=0,AL37,"X"))</f>
        <v>34</v>
      </c>
      <c r="AP37" s="31">
        <f>IF(AM37="X","X",IF(AN37&lt;=0,AM37,"X"))</f>
        <v>23</v>
      </c>
      <c r="AQ37" s="50"/>
      <c r="AR37" s="51">
        <f t="shared" si="13"/>
        <v>34</v>
      </c>
      <c r="AS37" s="50">
        <f t="shared" si="14"/>
        <v>23</v>
      </c>
      <c r="AT37" s="31"/>
      <c r="AU37" s="12">
        <f>IF(AR37="X","X",IF(AT37&lt;=0,AR37,"X"))</f>
        <v>34</v>
      </c>
      <c r="AV37" s="31">
        <f>IF(AS37="X","X",IF(AT37&lt;=0,AS37,"X"))</f>
        <v>23</v>
      </c>
      <c r="AW37" s="50"/>
      <c r="AX37" s="51">
        <f>IF(AU37="X","X",IF(AW37&lt;=0,AU37,"X"))</f>
        <v>34</v>
      </c>
      <c r="AY37" s="50">
        <f>IF(AV37="X","X",IF(AW37&lt;=0,AV37,"X"))</f>
        <v>23</v>
      </c>
      <c r="AZ37" s="31">
        <v>112</v>
      </c>
      <c r="BA37" s="12">
        <f>AX37-0</f>
        <v>34</v>
      </c>
      <c r="BB37" s="31">
        <f>AY37+11</f>
        <v>34</v>
      </c>
      <c r="BC37" s="50">
        <v>109</v>
      </c>
      <c r="BD37" s="51">
        <f t="shared" si="4"/>
        <v>34</v>
      </c>
      <c r="BE37" s="50">
        <f>BB37+6</f>
        <v>40</v>
      </c>
      <c r="BF37" s="31"/>
      <c r="BG37" s="12">
        <v>34</v>
      </c>
      <c r="BH37" s="31">
        <v>40</v>
      </c>
      <c r="BI37" s="31"/>
      <c r="BJ37" s="10"/>
      <c r="BK37" s="22" t="s">
        <v>142</v>
      </c>
      <c r="BL37" s="28" t="s">
        <v>126</v>
      </c>
      <c r="BM37" s="53">
        <f t="shared" si="25"/>
        <v>6</v>
      </c>
      <c r="BN37" s="53"/>
      <c r="BO37" s="55">
        <f t="shared" si="26"/>
        <v>111</v>
      </c>
      <c r="BP37" s="55">
        <f t="shared" si="27"/>
        <v>39</v>
      </c>
      <c r="BQ37" s="56">
        <v>36</v>
      </c>
    </row>
    <row r="38" spans="1:69" ht="16.5">
      <c r="A38" s="27">
        <v>20</v>
      </c>
      <c r="B38" s="28" t="s">
        <v>158</v>
      </c>
      <c r="C38" s="48">
        <v>23</v>
      </c>
      <c r="D38" s="28"/>
      <c r="E38" s="49">
        <f t="shared" si="24"/>
        <v>23</v>
      </c>
      <c r="F38" s="28">
        <v>0</v>
      </c>
      <c r="G38" s="50"/>
      <c r="H38" s="51">
        <f t="shared" si="28"/>
        <v>23</v>
      </c>
      <c r="I38" s="50">
        <f t="shared" si="29"/>
        <v>0</v>
      </c>
      <c r="J38" s="28"/>
      <c r="K38" s="49">
        <f t="shared" si="30"/>
        <v>23</v>
      </c>
      <c r="L38" s="28">
        <f t="shared" si="31"/>
        <v>0</v>
      </c>
      <c r="M38" s="50">
        <v>88</v>
      </c>
      <c r="N38" s="51">
        <v>17</v>
      </c>
      <c r="O38" s="50">
        <v>16</v>
      </c>
      <c r="P38" s="28"/>
      <c r="Q38" s="49">
        <f>IF(N38="X","X",IF(P38&lt;=0,N38,"X"))</f>
        <v>17</v>
      </c>
      <c r="R38" s="28">
        <f>IF(O38="X","X",IF(P38&lt;=0,O38,"X"))</f>
        <v>16</v>
      </c>
      <c r="S38" s="50"/>
      <c r="T38" s="51">
        <f>IF(Q38="X","X",IF(S38&lt;=0,Q38,"X"))</f>
        <v>17</v>
      </c>
      <c r="U38" s="50">
        <f>IF(R38="X","X",IF(S38&lt;=0,R38,"X"))</f>
        <v>16</v>
      </c>
      <c r="V38" s="31"/>
      <c r="W38" s="12">
        <f>IF(T38="X","X",IF(V38&lt;=0,T38,"X"))</f>
        <v>17</v>
      </c>
      <c r="X38" s="31">
        <f>IF(U38="X","X",IF(V38&lt;=0,U38,"X"))</f>
        <v>16</v>
      </c>
      <c r="Y38" s="50">
        <v>81</v>
      </c>
      <c r="Z38" s="51">
        <v>11</v>
      </c>
      <c r="AA38" s="50">
        <v>35</v>
      </c>
      <c r="AB38" s="31"/>
      <c r="AC38" s="12">
        <f t="shared" si="18"/>
        <v>11</v>
      </c>
      <c r="AD38" s="31">
        <f t="shared" si="19"/>
        <v>35</v>
      </c>
      <c r="AE38" s="50">
        <v>88</v>
      </c>
      <c r="AF38" s="51">
        <v>11</v>
      </c>
      <c r="AG38" s="50">
        <v>40</v>
      </c>
      <c r="AH38" s="31"/>
      <c r="AI38" s="12">
        <f t="shared" si="20"/>
        <v>11</v>
      </c>
      <c r="AJ38" s="31">
        <f t="shared" si="21"/>
        <v>40</v>
      </c>
      <c r="AK38" s="50"/>
      <c r="AL38" s="51">
        <f t="shared" si="9"/>
        <v>11</v>
      </c>
      <c r="AM38" s="50">
        <f t="shared" si="10"/>
        <v>40</v>
      </c>
      <c r="AN38" s="31"/>
      <c r="AO38" s="12">
        <f>IF(AL38="X","X",IF(AN38&lt;=0,AL38,"X"))</f>
        <v>11</v>
      </c>
      <c r="AP38" s="31">
        <f>IF(AM38="X","X",IF(AN38&lt;=0,AM38,"X"))</f>
        <v>40</v>
      </c>
      <c r="AQ38" s="50"/>
      <c r="AR38" s="51">
        <f t="shared" si="13"/>
        <v>11</v>
      </c>
      <c r="AS38" s="50">
        <f t="shared" si="14"/>
        <v>40</v>
      </c>
      <c r="AT38" s="31"/>
      <c r="AU38" s="12">
        <f>IF(AR38="X","X",IF(AT38&lt;=0,AR38,"X"))</f>
        <v>11</v>
      </c>
      <c r="AV38" s="31">
        <f>IF(AS38="X","X",IF(AT38&lt;=0,AS38,"X"))</f>
        <v>40</v>
      </c>
      <c r="AW38" s="50"/>
      <c r="AX38" s="51">
        <f>IF(AU38="X","X",IF(AW38&lt;=0,AU38,"X"))</f>
        <v>11</v>
      </c>
      <c r="AY38" s="50">
        <f>IF(AV38="X","X",IF(AW38&lt;=0,AV38,"X"))</f>
        <v>40</v>
      </c>
      <c r="AZ38" s="31"/>
      <c r="BA38" s="12">
        <f aca="true" t="shared" si="32" ref="BA38:BB45">AX38</f>
        <v>11</v>
      </c>
      <c r="BB38" s="31">
        <f t="shared" si="32"/>
        <v>40</v>
      </c>
      <c r="BC38" s="50"/>
      <c r="BD38" s="51">
        <f t="shared" si="4"/>
        <v>11</v>
      </c>
      <c r="BE38" s="50">
        <v>40</v>
      </c>
      <c r="BF38" s="31"/>
      <c r="BG38" s="12">
        <v>11</v>
      </c>
      <c r="BH38" s="31">
        <v>40</v>
      </c>
      <c r="BI38" s="31"/>
      <c r="BJ38" s="10" t="s">
        <v>159</v>
      </c>
      <c r="BK38" s="10" t="s">
        <v>159</v>
      </c>
      <c r="BL38" s="28" t="s">
        <v>126</v>
      </c>
      <c r="BM38" s="53">
        <f t="shared" si="25"/>
        <v>3</v>
      </c>
      <c r="BN38" s="53"/>
      <c r="BO38" s="55">
        <f t="shared" si="26"/>
        <v>85.66666666666667</v>
      </c>
      <c r="BP38" s="55">
        <f t="shared" si="27"/>
        <v>13.666666666666671</v>
      </c>
      <c r="BQ38" s="56">
        <f>IF(BO38-72-BG38&gt;3,BG38+3,BP38)</f>
        <v>13.666666666666671</v>
      </c>
    </row>
    <row r="39" spans="1:69" ht="16.5">
      <c r="A39" s="28">
        <v>1045</v>
      </c>
      <c r="B39" s="26" t="s">
        <v>9</v>
      </c>
      <c r="C39" s="48">
        <v>26</v>
      </c>
      <c r="D39" s="28"/>
      <c r="E39" s="49">
        <f t="shared" si="24"/>
        <v>26</v>
      </c>
      <c r="F39" s="28">
        <v>0</v>
      </c>
      <c r="G39" s="50"/>
      <c r="H39" s="51">
        <f t="shared" si="28"/>
        <v>26</v>
      </c>
      <c r="I39" s="50">
        <f t="shared" si="29"/>
        <v>0</v>
      </c>
      <c r="J39" s="28"/>
      <c r="K39" s="49">
        <f t="shared" si="30"/>
        <v>26</v>
      </c>
      <c r="L39" s="28">
        <f t="shared" si="31"/>
        <v>0</v>
      </c>
      <c r="M39" s="50"/>
      <c r="N39" s="51">
        <f aca="true" t="shared" si="33" ref="N39:N49">IF(K39="X","X",IF(M39&lt;=0,K39,"X"))</f>
        <v>26</v>
      </c>
      <c r="O39" s="50">
        <f aca="true" t="shared" si="34" ref="O39:O47">IF(L39="X","X",IF(M39&lt;=0,L39,"X"))</f>
        <v>0</v>
      </c>
      <c r="P39" s="28">
        <v>102</v>
      </c>
      <c r="Q39" s="49">
        <v>26</v>
      </c>
      <c r="R39" s="28">
        <v>5</v>
      </c>
      <c r="S39" s="50"/>
      <c r="T39" s="51">
        <f>IF(Q39="X","X",IF(S39&lt;=0,Q39,"X"))</f>
        <v>26</v>
      </c>
      <c r="U39" s="50">
        <f>IF(R39="X","X",IF(S39&lt;=0,R39,"X"))</f>
        <v>5</v>
      </c>
      <c r="V39" s="31">
        <v>114</v>
      </c>
      <c r="W39" s="12">
        <v>26</v>
      </c>
      <c r="X39" s="31">
        <v>10</v>
      </c>
      <c r="Y39" s="50"/>
      <c r="Z39" s="51">
        <f>IF(W39="X","X",IF(Y39&lt;=0,W39,"X"))</f>
        <v>26</v>
      </c>
      <c r="AA39" s="50">
        <f>IF(X39="X","X",IF(Y39&lt;=0,X39,"X"))</f>
        <v>10</v>
      </c>
      <c r="AB39" s="31">
        <v>101</v>
      </c>
      <c r="AC39" s="12">
        <v>26</v>
      </c>
      <c r="AD39" s="31">
        <v>17</v>
      </c>
      <c r="AE39" s="50">
        <v>113</v>
      </c>
      <c r="AF39" s="51">
        <v>26</v>
      </c>
      <c r="AG39" s="50">
        <v>24</v>
      </c>
      <c r="AH39" s="31"/>
      <c r="AI39" s="12">
        <f t="shared" si="20"/>
        <v>26</v>
      </c>
      <c r="AJ39" s="31">
        <f t="shared" si="21"/>
        <v>24</v>
      </c>
      <c r="AK39" s="50"/>
      <c r="AL39" s="51">
        <f t="shared" si="9"/>
        <v>26</v>
      </c>
      <c r="AM39" s="50">
        <f t="shared" si="10"/>
        <v>24</v>
      </c>
      <c r="AN39" s="31"/>
      <c r="AO39" s="12">
        <f>IF(AL39="X","X",IF(AN39&lt;=0,AL39,"X"))</f>
        <v>26</v>
      </c>
      <c r="AP39" s="31">
        <f>IF(AM39="X","X",IF(AN39&lt;=0,AM39,"X"))</f>
        <v>24</v>
      </c>
      <c r="AQ39" s="50"/>
      <c r="AR39" s="51">
        <f t="shared" si="13"/>
        <v>26</v>
      </c>
      <c r="AS39" s="50">
        <f t="shared" si="14"/>
        <v>24</v>
      </c>
      <c r="AT39" s="31"/>
      <c r="AU39" s="12">
        <f>IF(AR39="X","X",IF(AT39&lt;=0,AR39,"X"))</f>
        <v>26</v>
      </c>
      <c r="AV39" s="31">
        <f>IF(AS39="X","X",IF(AT39&lt;=0,AS39,"X"))</f>
        <v>24</v>
      </c>
      <c r="AW39" s="50"/>
      <c r="AX39" s="51">
        <f>IF(AU39="X","X",IF(AW39&lt;=0,AU39,"X"))</f>
        <v>26</v>
      </c>
      <c r="AY39" s="50">
        <f>IF(AV39="X","X",IF(AW39&lt;=0,AV39,"X"))</f>
        <v>24</v>
      </c>
      <c r="AZ39" s="31"/>
      <c r="BA39" s="12">
        <f t="shared" si="32"/>
        <v>26</v>
      </c>
      <c r="BB39" s="31">
        <f t="shared" si="32"/>
        <v>24</v>
      </c>
      <c r="BC39" s="50"/>
      <c r="BD39" s="51">
        <f t="shared" si="4"/>
        <v>26</v>
      </c>
      <c r="BE39" s="50">
        <v>24</v>
      </c>
      <c r="BF39" s="31">
        <v>95</v>
      </c>
      <c r="BG39" s="12">
        <f>BD39-5</f>
        <v>21</v>
      </c>
      <c r="BH39" s="31">
        <f>BE39+15</f>
        <v>39</v>
      </c>
      <c r="BI39" s="31"/>
      <c r="BJ39" s="10"/>
      <c r="BK39" s="10" t="s">
        <v>155</v>
      </c>
      <c r="BL39" s="28" t="s">
        <v>126</v>
      </c>
      <c r="BM39" s="53">
        <f t="shared" si="25"/>
        <v>5</v>
      </c>
      <c r="BN39" s="53"/>
      <c r="BO39" s="55">
        <f t="shared" si="26"/>
        <v>105</v>
      </c>
      <c r="BP39" s="55">
        <f t="shared" si="27"/>
        <v>33</v>
      </c>
      <c r="BQ39" s="56">
        <f>IF(BO39-72-BG39&gt;3,BG39+3,BP39)</f>
        <v>24</v>
      </c>
    </row>
    <row r="40" spans="1:69" ht="16.5">
      <c r="A40" s="27">
        <v>1865</v>
      </c>
      <c r="B40" s="28" t="s">
        <v>46</v>
      </c>
      <c r="C40" s="48">
        <v>14</v>
      </c>
      <c r="D40" s="28"/>
      <c r="E40" s="49">
        <f t="shared" si="24"/>
        <v>14</v>
      </c>
      <c r="F40" s="28">
        <v>0</v>
      </c>
      <c r="G40" s="50"/>
      <c r="H40" s="51">
        <f t="shared" si="28"/>
        <v>14</v>
      </c>
      <c r="I40" s="50">
        <f t="shared" si="29"/>
        <v>0</v>
      </c>
      <c r="J40" s="28"/>
      <c r="K40" s="49">
        <f t="shared" si="30"/>
        <v>14</v>
      </c>
      <c r="L40" s="28">
        <f t="shared" si="31"/>
        <v>0</v>
      </c>
      <c r="M40" s="50"/>
      <c r="N40" s="51">
        <f t="shared" si="33"/>
        <v>14</v>
      </c>
      <c r="O40" s="50">
        <f t="shared" si="34"/>
        <v>0</v>
      </c>
      <c r="P40" s="28"/>
      <c r="Q40" s="49">
        <f>IF(N40="X","X",IF(P40&lt;=0,N40,"X"))</f>
        <v>14</v>
      </c>
      <c r="R40" s="28">
        <f>IF(O40="X","X",IF(P40&lt;=0,O40,"X"))</f>
        <v>0</v>
      </c>
      <c r="S40" s="50"/>
      <c r="T40" s="51">
        <f>IF(Q40="X","X",IF(S40&lt;=0,Q40,"X"))</f>
        <v>14</v>
      </c>
      <c r="U40" s="50">
        <f>IF(R40="X","X",IF(S40&lt;=0,R40,"X"))</f>
        <v>0</v>
      </c>
      <c r="V40" s="31"/>
      <c r="W40" s="12">
        <f aca="true" t="shared" si="35" ref="W40:W47">IF(T40="X","X",IF(V40&lt;=0,T40,"X"))</f>
        <v>14</v>
      </c>
      <c r="X40" s="31">
        <f aca="true" t="shared" si="36" ref="X40:X47">IF(U40="X","X",IF(V40&lt;=0,U40,"X"))</f>
        <v>0</v>
      </c>
      <c r="Y40" s="50"/>
      <c r="Z40" s="51">
        <f>IF(W40="X","X",IF(Y40&lt;=0,W40,"X"))</f>
        <v>14</v>
      </c>
      <c r="AA40" s="50">
        <f>IF(X40="X","X",IF(Y40&lt;=0,X40,"X"))</f>
        <v>0</v>
      </c>
      <c r="AB40" s="31"/>
      <c r="AC40" s="12">
        <f>IF(Z40="X","X",IF(AB40&lt;=0,Z40,"X"))</f>
        <v>14</v>
      </c>
      <c r="AD40" s="31">
        <f>IF(AA40="X","X",IF(AB40&lt;=0,AA40,"X"))</f>
        <v>0</v>
      </c>
      <c r="AE40" s="50"/>
      <c r="AF40" s="51">
        <f>IF(AC40="X","X",IF(AE40&lt;=0,AC40,"X"))</f>
        <v>14</v>
      </c>
      <c r="AG40" s="50">
        <f>IF(AD40="X","X",IF(AE40&lt;=0,AD40,"X"))</f>
        <v>0</v>
      </c>
      <c r="AH40" s="31"/>
      <c r="AI40" s="12">
        <f t="shared" si="20"/>
        <v>14</v>
      </c>
      <c r="AJ40" s="31">
        <f t="shared" si="21"/>
        <v>0</v>
      </c>
      <c r="AK40" s="50"/>
      <c r="AL40" s="51">
        <f t="shared" si="9"/>
        <v>14</v>
      </c>
      <c r="AM40" s="50">
        <f t="shared" si="10"/>
        <v>0</v>
      </c>
      <c r="AN40" s="31">
        <v>84</v>
      </c>
      <c r="AO40" s="12">
        <v>12</v>
      </c>
      <c r="AP40" s="31">
        <v>15</v>
      </c>
      <c r="AQ40" s="50">
        <v>83</v>
      </c>
      <c r="AR40" s="51">
        <v>11</v>
      </c>
      <c r="AS40" s="50">
        <v>34</v>
      </c>
      <c r="AT40" s="31" t="s">
        <v>123</v>
      </c>
      <c r="AU40" s="12">
        <v>11</v>
      </c>
      <c r="AV40" s="31">
        <v>39</v>
      </c>
      <c r="AW40" s="50"/>
      <c r="AX40" s="51">
        <f>IF(AU40="X","X",IF(AW40&lt;=0,AU40,"X"))</f>
        <v>11</v>
      </c>
      <c r="AY40" s="50">
        <f>IF(AV40="X","X",IF(AW40&lt;=0,AV40,"X"))</f>
        <v>39</v>
      </c>
      <c r="AZ40" s="31"/>
      <c r="BA40" s="12">
        <f t="shared" si="32"/>
        <v>11</v>
      </c>
      <c r="BB40" s="31">
        <f t="shared" si="32"/>
        <v>39</v>
      </c>
      <c r="BC40" s="50"/>
      <c r="BD40" s="51">
        <f t="shared" si="4"/>
        <v>11</v>
      </c>
      <c r="BE40" s="50">
        <v>39</v>
      </c>
      <c r="BF40" s="31"/>
      <c r="BG40" s="12">
        <v>11</v>
      </c>
      <c r="BH40" s="31">
        <v>39</v>
      </c>
      <c r="BI40" s="31"/>
      <c r="BJ40" s="10" t="s">
        <v>127</v>
      </c>
      <c r="BK40" s="10"/>
      <c r="BL40" s="28" t="s">
        <v>126</v>
      </c>
      <c r="BM40" s="53">
        <f t="shared" si="25"/>
        <v>3</v>
      </c>
      <c r="BN40" s="53"/>
      <c r="BO40" s="55">
        <f t="shared" si="26"/>
        <v>83.5</v>
      </c>
      <c r="BP40" s="55">
        <f t="shared" si="27"/>
        <v>11.5</v>
      </c>
      <c r="BQ40" s="56">
        <f>IF(BO40-72-BG40&gt;3,BG40+3,BP40)</f>
        <v>11.5</v>
      </c>
    </row>
    <row r="41" spans="1:69" ht="16.5">
      <c r="A41" s="28">
        <v>9999</v>
      </c>
      <c r="B41" s="26" t="s">
        <v>47</v>
      </c>
      <c r="C41" s="48">
        <v>36</v>
      </c>
      <c r="D41" s="28"/>
      <c r="E41" s="49">
        <f t="shared" si="24"/>
        <v>36</v>
      </c>
      <c r="F41" s="28">
        <v>0</v>
      </c>
      <c r="G41" s="50"/>
      <c r="H41" s="51">
        <f t="shared" si="28"/>
        <v>36</v>
      </c>
      <c r="I41" s="50">
        <f t="shared" si="29"/>
        <v>0</v>
      </c>
      <c r="J41" s="28"/>
      <c r="K41" s="49">
        <f t="shared" si="30"/>
        <v>36</v>
      </c>
      <c r="L41" s="28">
        <f t="shared" si="31"/>
        <v>0</v>
      </c>
      <c r="M41" s="50"/>
      <c r="N41" s="51">
        <f t="shared" si="33"/>
        <v>36</v>
      </c>
      <c r="O41" s="50">
        <f t="shared" si="34"/>
        <v>0</v>
      </c>
      <c r="P41" s="28"/>
      <c r="Q41" s="49">
        <f>IF(N41="X","X",IF(P41&lt;=0,N41,"X"))</f>
        <v>36</v>
      </c>
      <c r="R41" s="28">
        <f>IF(O41="X","X",IF(P41&lt;=0,O41,"X"))</f>
        <v>0</v>
      </c>
      <c r="S41" s="50">
        <v>116</v>
      </c>
      <c r="T41" s="51">
        <v>36</v>
      </c>
      <c r="U41" s="50">
        <v>5</v>
      </c>
      <c r="V41" s="31"/>
      <c r="W41" s="12">
        <f t="shared" si="35"/>
        <v>36</v>
      </c>
      <c r="X41" s="31">
        <f t="shared" si="36"/>
        <v>5</v>
      </c>
      <c r="Y41" s="50">
        <v>107</v>
      </c>
      <c r="Z41" s="51">
        <v>35</v>
      </c>
      <c r="AA41" s="50">
        <v>12</v>
      </c>
      <c r="AB41" s="31"/>
      <c r="AC41" s="12">
        <f>IF(Z41="X","X",IF(AB41&lt;=0,Z41,"X"))</f>
        <v>35</v>
      </c>
      <c r="AD41" s="31">
        <f>IF(AA41="X","X",IF(AB41&lt;=0,AA41,"X"))</f>
        <v>12</v>
      </c>
      <c r="AE41" s="50">
        <v>112</v>
      </c>
      <c r="AF41" s="51">
        <v>35</v>
      </c>
      <c r="AG41" s="50">
        <v>17</v>
      </c>
      <c r="AH41" s="31"/>
      <c r="AI41" s="12">
        <f t="shared" si="20"/>
        <v>35</v>
      </c>
      <c r="AJ41" s="31">
        <f t="shared" si="21"/>
        <v>17</v>
      </c>
      <c r="AK41" s="50"/>
      <c r="AL41" s="51">
        <f t="shared" si="9"/>
        <v>35</v>
      </c>
      <c r="AM41" s="50">
        <f t="shared" si="10"/>
        <v>17</v>
      </c>
      <c r="AN41" s="31">
        <v>116</v>
      </c>
      <c r="AO41" s="12">
        <v>35</v>
      </c>
      <c r="AP41" s="31">
        <v>22</v>
      </c>
      <c r="AQ41" s="50"/>
      <c r="AR41" s="51">
        <f aca="true" t="shared" si="37" ref="AR41:AR54">IF(AO41="X","X",IF(AQ41&lt;=0,AO41,"X"))</f>
        <v>35</v>
      </c>
      <c r="AS41" s="50">
        <f aca="true" t="shared" si="38" ref="AS41:AS54">IF(AP41="X","X",IF(AQ41&lt;=0,AP41,"X"))</f>
        <v>22</v>
      </c>
      <c r="AT41" s="31" t="s">
        <v>123</v>
      </c>
      <c r="AU41" s="12">
        <v>35</v>
      </c>
      <c r="AV41" s="31">
        <v>33</v>
      </c>
      <c r="AW41" s="50">
        <v>114</v>
      </c>
      <c r="AX41" s="51">
        <f>AU41-0</f>
        <v>35</v>
      </c>
      <c r="AY41" s="50">
        <f>AV41+6</f>
        <v>39</v>
      </c>
      <c r="AZ41" s="31"/>
      <c r="BA41" s="12">
        <f t="shared" si="32"/>
        <v>35</v>
      </c>
      <c r="BB41" s="31">
        <f t="shared" si="32"/>
        <v>39</v>
      </c>
      <c r="BC41" s="50"/>
      <c r="BD41" s="51">
        <f t="shared" si="4"/>
        <v>35</v>
      </c>
      <c r="BE41" s="50">
        <v>39</v>
      </c>
      <c r="BF41" s="31"/>
      <c r="BG41" s="12">
        <v>35</v>
      </c>
      <c r="BH41" s="31">
        <v>39</v>
      </c>
      <c r="BI41" s="31"/>
      <c r="BJ41" s="10"/>
      <c r="BK41" s="10"/>
      <c r="BL41" s="28" t="s">
        <v>126</v>
      </c>
      <c r="BM41" s="53">
        <f t="shared" si="25"/>
        <v>6</v>
      </c>
      <c r="BN41" s="53"/>
      <c r="BO41" s="55">
        <f t="shared" si="26"/>
        <v>113</v>
      </c>
      <c r="BP41" s="55">
        <f t="shared" si="27"/>
        <v>41</v>
      </c>
      <c r="BQ41" s="56">
        <v>36</v>
      </c>
    </row>
    <row r="42" spans="1:69" ht="16.5">
      <c r="A42" s="27">
        <v>410</v>
      </c>
      <c r="B42" s="58" t="s">
        <v>48</v>
      </c>
      <c r="C42" s="48">
        <v>32</v>
      </c>
      <c r="D42" s="28"/>
      <c r="E42" s="49">
        <f t="shared" si="24"/>
        <v>32</v>
      </c>
      <c r="F42" s="28">
        <v>0</v>
      </c>
      <c r="G42" s="50"/>
      <c r="H42" s="51">
        <f t="shared" si="28"/>
        <v>32</v>
      </c>
      <c r="I42" s="50">
        <f t="shared" si="29"/>
        <v>0</v>
      </c>
      <c r="J42" s="28"/>
      <c r="K42" s="49">
        <f t="shared" si="30"/>
        <v>32</v>
      </c>
      <c r="L42" s="28">
        <f t="shared" si="31"/>
        <v>0</v>
      </c>
      <c r="M42" s="50"/>
      <c r="N42" s="51">
        <f t="shared" si="33"/>
        <v>32</v>
      </c>
      <c r="O42" s="50">
        <f t="shared" si="34"/>
        <v>0</v>
      </c>
      <c r="P42" s="28"/>
      <c r="Q42" s="49">
        <f>IF(N42="X","X",IF(P42&lt;=0,N42,"X"))</f>
        <v>32</v>
      </c>
      <c r="R42" s="28">
        <f>IF(O42="X","X",IF(P42&lt;=0,O42,"X"))</f>
        <v>0</v>
      </c>
      <c r="S42" s="50"/>
      <c r="T42" s="51">
        <f aca="true" t="shared" si="39" ref="T42:T54">IF(Q42="X","X",IF(S42&lt;=0,Q42,"X"))</f>
        <v>32</v>
      </c>
      <c r="U42" s="50">
        <f aca="true" t="shared" si="40" ref="U42:U51">IF(R42="X","X",IF(S42&lt;=0,R42,"X"))</f>
        <v>0</v>
      </c>
      <c r="V42" s="31"/>
      <c r="W42" s="12">
        <f t="shared" si="35"/>
        <v>32</v>
      </c>
      <c r="X42" s="31">
        <f t="shared" si="36"/>
        <v>0</v>
      </c>
      <c r="Y42" s="50"/>
      <c r="Z42" s="51">
        <f>IF(W42="X","X",IF(Y42&lt;=0,W42,"X"))</f>
        <v>32</v>
      </c>
      <c r="AA42" s="50">
        <f>IF(X42="X","X",IF(Y42&lt;=0,X42,"X"))</f>
        <v>0</v>
      </c>
      <c r="AB42" s="31">
        <v>100</v>
      </c>
      <c r="AC42" s="12">
        <v>26</v>
      </c>
      <c r="AD42" s="31">
        <v>14</v>
      </c>
      <c r="AE42" s="50">
        <v>107</v>
      </c>
      <c r="AF42" s="51">
        <v>26</v>
      </c>
      <c r="AG42" s="50">
        <v>19</v>
      </c>
      <c r="AH42" s="31"/>
      <c r="AI42" s="12">
        <f t="shared" si="20"/>
        <v>26</v>
      </c>
      <c r="AJ42" s="31">
        <f t="shared" si="21"/>
        <v>19</v>
      </c>
      <c r="AK42" s="50">
        <v>97</v>
      </c>
      <c r="AL42" s="51">
        <v>22</v>
      </c>
      <c r="AM42" s="50">
        <v>36</v>
      </c>
      <c r="AN42" s="31"/>
      <c r="AO42" s="12">
        <f aca="true" t="shared" si="41" ref="AO42:AO48">IF(AL42="X","X",IF(AN42&lt;=0,AL42,"X"))</f>
        <v>22</v>
      </c>
      <c r="AP42" s="31">
        <f aca="true" t="shared" si="42" ref="AP42:AP48">IF(AM42="X","X",IF(AN42&lt;=0,AM42,"X"))</f>
        <v>36</v>
      </c>
      <c r="AQ42" s="50"/>
      <c r="AR42" s="51">
        <f t="shared" si="37"/>
        <v>22</v>
      </c>
      <c r="AS42" s="50">
        <f t="shared" si="38"/>
        <v>36</v>
      </c>
      <c r="AT42" s="31"/>
      <c r="AU42" s="12">
        <f aca="true" t="shared" si="43" ref="AU42:AU54">IF(AR42="X","X",IF(AT42&lt;=0,AR42,"X"))</f>
        <v>22</v>
      </c>
      <c r="AV42" s="31">
        <f aca="true" t="shared" si="44" ref="AV42:AV70">IF(AS42="X","X",IF(AT42&lt;=0,AS42,"X"))</f>
        <v>36</v>
      </c>
      <c r="AW42" s="50"/>
      <c r="AX42" s="51">
        <f aca="true" t="shared" si="45" ref="AX42:AX51">IF(AU42="X","X",IF(AW42&lt;=0,AU42,"X"))</f>
        <v>22</v>
      </c>
      <c r="AY42" s="50">
        <f aca="true" t="shared" si="46" ref="AY42:AY51">IF(AV42="X","X",IF(AW42&lt;=0,AV42,"X"))</f>
        <v>36</v>
      </c>
      <c r="AZ42" s="31"/>
      <c r="BA42" s="12">
        <f t="shared" si="32"/>
        <v>22</v>
      </c>
      <c r="BB42" s="31">
        <f t="shared" si="32"/>
        <v>36</v>
      </c>
      <c r="BC42" s="50"/>
      <c r="BD42" s="51">
        <f t="shared" si="4"/>
        <v>22</v>
      </c>
      <c r="BE42" s="50">
        <v>36</v>
      </c>
      <c r="BF42" s="31"/>
      <c r="BG42" s="12">
        <v>22</v>
      </c>
      <c r="BH42" s="31">
        <v>36</v>
      </c>
      <c r="BI42" s="31"/>
      <c r="BJ42" s="10"/>
      <c r="BK42" s="10"/>
      <c r="BL42" s="28" t="s">
        <v>126</v>
      </c>
      <c r="BM42" s="53">
        <f t="shared" si="25"/>
        <v>3</v>
      </c>
      <c r="BN42" s="53"/>
      <c r="BO42" s="55">
        <f t="shared" si="26"/>
        <v>101.33333333333333</v>
      </c>
      <c r="BP42" s="55">
        <f t="shared" si="27"/>
        <v>29.33333333333333</v>
      </c>
      <c r="BQ42" s="56">
        <f aca="true" t="shared" si="47" ref="BQ42:BQ51">IF(BO42-72-BG42&gt;3,BG42+3,BP42)</f>
        <v>25</v>
      </c>
    </row>
    <row r="43" spans="1:69" ht="16.5">
      <c r="A43" s="27">
        <v>20</v>
      </c>
      <c r="B43" s="26" t="s">
        <v>49</v>
      </c>
      <c r="C43" s="48">
        <v>28</v>
      </c>
      <c r="D43" s="28"/>
      <c r="E43" s="49">
        <f t="shared" si="24"/>
        <v>28</v>
      </c>
      <c r="F43" s="28">
        <v>0</v>
      </c>
      <c r="G43" s="50"/>
      <c r="H43" s="51">
        <f t="shared" si="28"/>
        <v>28</v>
      </c>
      <c r="I43" s="50">
        <f t="shared" si="29"/>
        <v>0</v>
      </c>
      <c r="J43" s="28">
        <v>97</v>
      </c>
      <c r="K43" s="49">
        <v>26</v>
      </c>
      <c r="L43" s="28">
        <v>10</v>
      </c>
      <c r="M43" s="50"/>
      <c r="N43" s="51">
        <f t="shared" si="33"/>
        <v>26</v>
      </c>
      <c r="O43" s="50">
        <f t="shared" si="34"/>
        <v>10</v>
      </c>
      <c r="P43" s="28">
        <v>95</v>
      </c>
      <c r="Q43" s="49">
        <v>24</v>
      </c>
      <c r="R43" s="28">
        <v>22</v>
      </c>
      <c r="S43" s="50"/>
      <c r="T43" s="51">
        <f t="shared" si="39"/>
        <v>24</v>
      </c>
      <c r="U43" s="50">
        <f t="shared" si="40"/>
        <v>22</v>
      </c>
      <c r="V43" s="31"/>
      <c r="W43" s="12">
        <f t="shared" si="35"/>
        <v>24</v>
      </c>
      <c r="X43" s="31">
        <f t="shared" si="36"/>
        <v>22</v>
      </c>
      <c r="Y43" s="50"/>
      <c r="Z43" s="51">
        <f>IF(W43="X","X",IF(Y43&lt;=0,W43,"X"))</f>
        <v>24</v>
      </c>
      <c r="AA43" s="50">
        <f>IF(X43="X","X",IF(Y43&lt;=0,X43,"X"))</f>
        <v>22</v>
      </c>
      <c r="AB43" s="31">
        <v>95</v>
      </c>
      <c r="AC43" s="12">
        <v>22</v>
      </c>
      <c r="AD43" s="31">
        <v>35</v>
      </c>
      <c r="AE43" s="50"/>
      <c r="AF43" s="51">
        <f>IF(AC43="X","X",IF(AE43&lt;=0,AC43,"X"))</f>
        <v>22</v>
      </c>
      <c r="AG43" s="50">
        <f>IF(AD43="X","X",IF(AE43&lt;=0,AD43,"X"))</f>
        <v>35</v>
      </c>
      <c r="AH43" s="31"/>
      <c r="AI43" s="12">
        <f t="shared" si="20"/>
        <v>22</v>
      </c>
      <c r="AJ43" s="31">
        <f t="shared" si="21"/>
        <v>35</v>
      </c>
      <c r="AK43" s="50"/>
      <c r="AL43" s="51">
        <f>IF(AI43="X","X",IF(AK43&lt;=0,AI43,"X"))</f>
        <v>22</v>
      </c>
      <c r="AM43" s="50">
        <f>IF(AJ43="X","X",IF(AK43&lt;=0,AJ43,"X"))</f>
        <v>35</v>
      </c>
      <c r="AN43" s="31"/>
      <c r="AO43" s="12">
        <f t="shared" si="41"/>
        <v>22</v>
      </c>
      <c r="AP43" s="31">
        <f t="shared" si="42"/>
        <v>35</v>
      </c>
      <c r="AQ43" s="50"/>
      <c r="AR43" s="51">
        <f t="shared" si="37"/>
        <v>22</v>
      </c>
      <c r="AS43" s="50">
        <f t="shared" si="38"/>
        <v>35</v>
      </c>
      <c r="AT43" s="31"/>
      <c r="AU43" s="12">
        <f t="shared" si="43"/>
        <v>22</v>
      </c>
      <c r="AV43" s="31">
        <f t="shared" si="44"/>
        <v>35</v>
      </c>
      <c r="AW43" s="50"/>
      <c r="AX43" s="51">
        <f t="shared" si="45"/>
        <v>22</v>
      </c>
      <c r="AY43" s="50">
        <f t="shared" si="46"/>
        <v>35</v>
      </c>
      <c r="AZ43" s="31"/>
      <c r="BA43" s="12">
        <f t="shared" si="32"/>
        <v>22</v>
      </c>
      <c r="BB43" s="31">
        <f t="shared" si="32"/>
        <v>35</v>
      </c>
      <c r="BC43" s="50"/>
      <c r="BD43" s="51">
        <f t="shared" si="4"/>
        <v>22</v>
      </c>
      <c r="BE43" s="50">
        <v>35</v>
      </c>
      <c r="BF43" s="31"/>
      <c r="BG43" s="12">
        <v>22</v>
      </c>
      <c r="BH43" s="31">
        <v>35</v>
      </c>
      <c r="BI43" s="31"/>
      <c r="BJ43" s="10"/>
      <c r="BK43" s="10"/>
      <c r="BL43" s="28" t="s">
        <v>126</v>
      </c>
      <c r="BM43" s="53">
        <f t="shared" si="25"/>
        <v>3</v>
      </c>
      <c r="BN43" s="53"/>
      <c r="BO43" s="55">
        <f t="shared" si="26"/>
        <v>95.66666666666667</v>
      </c>
      <c r="BP43" s="55">
        <f t="shared" si="27"/>
        <v>23.66666666666667</v>
      </c>
      <c r="BQ43" s="56">
        <f t="shared" si="47"/>
        <v>23.66666666666667</v>
      </c>
    </row>
    <row r="44" spans="1:69" ht="16.5">
      <c r="A44" s="27">
        <v>2012</v>
      </c>
      <c r="B44" s="28" t="s">
        <v>50</v>
      </c>
      <c r="C44" s="48">
        <v>15</v>
      </c>
      <c r="D44" s="28"/>
      <c r="E44" s="49">
        <f t="shared" si="24"/>
        <v>15</v>
      </c>
      <c r="F44" s="28">
        <v>0</v>
      </c>
      <c r="G44" s="50"/>
      <c r="H44" s="51">
        <f t="shared" si="28"/>
        <v>15</v>
      </c>
      <c r="I44" s="50">
        <f t="shared" si="29"/>
        <v>0</v>
      </c>
      <c r="J44" s="28"/>
      <c r="K44" s="49">
        <f aca="true" t="shared" si="48" ref="K44:K49">IF(H44="X","X",IF(J44&lt;=0,H44,"X"))</f>
        <v>15</v>
      </c>
      <c r="L44" s="28">
        <f aca="true" t="shared" si="49" ref="L44:L49">IF(I44="X","X",IF(J44&lt;=0,I44,"X"))</f>
        <v>0</v>
      </c>
      <c r="M44" s="50"/>
      <c r="N44" s="51">
        <f t="shared" si="33"/>
        <v>15</v>
      </c>
      <c r="O44" s="50">
        <f t="shared" si="34"/>
        <v>0</v>
      </c>
      <c r="P44" s="28"/>
      <c r="Q44" s="49">
        <f>IF(N44="X","X",IF(P44&lt;=0,N44,"X"))</f>
        <v>15</v>
      </c>
      <c r="R44" s="28">
        <f>IF(O44="X","X",IF(P44&lt;=0,O44,"X"))</f>
        <v>0</v>
      </c>
      <c r="S44" s="50"/>
      <c r="T44" s="51">
        <f t="shared" si="39"/>
        <v>15</v>
      </c>
      <c r="U44" s="50">
        <f t="shared" si="40"/>
        <v>0</v>
      </c>
      <c r="V44" s="31"/>
      <c r="W44" s="12">
        <f t="shared" si="35"/>
        <v>15</v>
      </c>
      <c r="X44" s="31">
        <f t="shared" si="36"/>
        <v>0</v>
      </c>
      <c r="Y44" s="50"/>
      <c r="Z44" s="51">
        <f>IF(W44="X","X",IF(Y44&lt;=0,W44,"X"))</f>
        <v>15</v>
      </c>
      <c r="AA44" s="50">
        <f>IF(X44="X","X",IF(Y44&lt;=0,X44,"X"))</f>
        <v>0</v>
      </c>
      <c r="AB44" s="31"/>
      <c r="AC44" s="12">
        <f aca="true" t="shared" si="50" ref="AC44:AC50">IF(Z44="X","X",IF(AB44&lt;=0,Z44,"X"))</f>
        <v>15</v>
      </c>
      <c r="AD44" s="31">
        <f aca="true" t="shared" si="51" ref="AD44:AD50">IF(AA44="X","X",IF(AB44&lt;=0,AA44,"X"))</f>
        <v>0</v>
      </c>
      <c r="AE44" s="50">
        <v>80</v>
      </c>
      <c r="AF44" s="51">
        <v>11</v>
      </c>
      <c r="AG44" s="50">
        <v>17</v>
      </c>
      <c r="AH44" s="31"/>
      <c r="AI44" s="12">
        <f t="shared" si="20"/>
        <v>11</v>
      </c>
      <c r="AJ44" s="31">
        <f t="shared" si="21"/>
        <v>17</v>
      </c>
      <c r="AK44" s="50">
        <v>85</v>
      </c>
      <c r="AL44" s="51">
        <v>10</v>
      </c>
      <c r="AM44" s="50">
        <v>35</v>
      </c>
      <c r="AN44" s="31"/>
      <c r="AO44" s="12">
        <f t="shared" si="41"/>
        <v>10</v>
      </c>
      <c r="AP44" s="31">
        <f t="shared" si="42"/>
        <v>35</v>
      </c>
      <c r="AQ44" s="50"/>
      <c r="AR44" s="51">
        <f t="shared" si="37"/>
        <v>10</v>
      </c>
      <c r="AS44" s="50">
        <f t="shared" si="38"/>
        <v>35</v>
      </c>
      <c r="AT44" s="31"/>
      <c r="AU44" s="12">
        <f t="shared" si="43"/>
        <v>10</v>
      </c>
      <c r="AV44" s="31">
        <f t="shared" si="44"/>
        <v>35</v>
      </c>
      <c r="AW44" s="50"/>
      <c r="AX44" s="51">
        <f t="shared" si="45"/>
        <v>10</v>
      </c>
      <c r="AY44" s="50">
        <f t="shared" si="46"/>
        <v>35</v>
      </c>
      <c r="AZ44" s="31"/>
      <c r="BA44" s="12">
        <f t="shared" si="32"/>
        <v>10</v>
      </c>
      <c r="BB44" s="31">
        <f t="shared" si="32"/>
        <v>35</v>
      </c>
      <c r="BC44" s="50"/>
      <c r="BD44" s="51">
        <f t="shared" si="4"/>
        <v>10</v>
      </c>
      <c r="BE44" s="50">
        <v>35</v>
      </c>
      <c r="BF44" s="31"/>
      <c r="BG44" s="12">
        <v>10</v>
      </c>
      <c r="BH44" s="31">
        <v>35</v>
      </c>
      <c r="BI44" s="31"/>
      <c r="BJ44" s="10" t="s">
        <v>155</v>
      </c>
      <c r="BK44" s="10" t="s">
        <v>125</v>
      </c>
      <c r="BL44" s="28" t="s">
        <v>126</v>
      </c>
      <c r="BM44" s="53">
        <f t="shared" si="25"/>
        <v>2</v>
      </c>
      <c r="BN44" s="53"/>
      <c r="BO44" s="55">
        <f t="shared" si="26"/>
        <v>82.5</v>
      </c>
      <c r="BP44" s="55">
        <f t="shared" si="27"/>
        <v>10.5</v>
      </c>
      <c r="BQ44" s="56">
        <f t="shared" si="47"/>
        <v>10.5</v>
      </c>
    </row>
    <row r="45" spans="1:69" ht="16.5">
      <c r="A45" s="28">
        <v>1728</v>
      </c>
      <c r="B45" s="26" t="s">
        <v>51</v>
      </c>
      <c r="C45" s="48">
        <v>16</v>
      </c>
      <c r="D45" s="28"/>
      <c r="E45" s="49">
        <f t="shared" si="24"/>
        <v>16</v>
      </c>
      <c r="F45" s="28">
        <v>0</v>
      </c>
      <c r="G45" s="50"/>
      <c r="H45" s="51">
        <f t="shared" si="28"/>
        <v>16</v>
      </c>
      <c r="I45" s="50">
        <f t="shared" si="29"/>
        <v>0</v>
      </c>
      <c r="J45" s="28"/>
      <c r="K45" s="49">
        <f t="shared" si="48"/>
        <v>16</v>
      </c>
      <c r="L45" s="28">
        <f t="shared" si="49"/>
        <v>0</v>
      </c>
      <c r="M45" s="50"/>
      <c r="N45" s="51">
        <f t="shared" si="33"/>
        <v>16</v>
      </c>
      <c r="O45" s="50">
        <f t="shared" si="34"/>
        <v>0</v>
      </c>
      <c r="P45" s="28">
        <v>98</v>
      </c>
      <c r="Q45" s="49">
        <v>16</v>
      </c>
      <c r="R45" s="28">
        <v>5</v>
      </c>
      <c r="S45" s="50"/>
      <c r="T45" s="51">
        <f t="shared" si="39"/>
        <v>16</v>
      </c>
      <c r="U45" s="50">
        <f t="shared" si="40"/>
        <v>5</v>
      </c>
      <c r="V45" s="31"/>
      <c r="W45" s="12">
        <f t="shared" si="35"/>
        <v>16</v>
      </c>
      <c r="X45" s="31">
        <f t="shared" si="36"/>
        <v>5</v>
      </c>
      <c r="Y45" s="50">
        <v>85</v>
      </c>
      <c r="Z45" s="51">
        <v>15</v>
      </c>
      <c r="AA45" s="50">
        <v>18</v>
      </c>
      <c r="AB45" s="31"/>
      <c r="AC45" s="12">
        <f t="shared" si="50"/>
        <v>15</v>
      </c>
      <c r="AD45" s="31">
        <f t="shared" si="51"/>
        <v>18</v>
      </c>
      <c r="AE45" s="50">
        <v>87</v>
      </c>
      <c r="AF45" s="51">
        <v>15</v>
      </c>
      <c r="AG45" s="50">
        <v>30</v>
      </c>
      <c r="AH45" s="31"/>
      <c r="AI45" s="12">
        <f t="shared" si="20"/>
        <v>15</v>
      </c>
      <c r="AJ45" s="31">
        <f t="shared" si="21"/>
        <v>30</v>
      </c>
      <c r="AK45" s="50"/>
      <c r="AL45" s="51">
        <f aca="true" t="shared" si="52" ref="AL45:AL54">IF(AI45="X","X",IF(AK45&lt;=0,AI45,"X"))</f>
        <v>15</v>
      </c>
      <c r="AM45" s="50">
        <f aca="true" t="shared" si="53" ref="AM45:AM70">IF(AJ45="X","X",IF(AK45&lt;=0,AJ45,"X"))</f>
        <v>30</v>
      </c>
      <c r="AN45" s="31"/>
      <c r="AO45" s="12">
        <f t="shared" si="41"/>
        <v>15</v>
      </c>
      <c r="AP45" s="31">
        <f t="shared" si="42"/>
        <v>30</v>
      </c>
      <c r="AQ45" s="50"/>
      <c r="AR45" s="51">
        <f t="shared" si="37"/>
        <v>15</v>
      </c>
      <c r="AS45" s="50">
        <f t="shared" si="38"/>
        <v>30</v>
      </c>
      <c r="AT45" s="31"/>
      <c r="AU45" s="12">
        <f t="shared" si="43"/>
        <v>15</v>
      </c>
      <c r="AV45" s="31">
        <f t="shared" si="44"/>
        <v>30</v>
      </c>
      <c r="AW45" s="50"/>
      <c r="AX45" s="51">
        <f t="shared" si="45"/>
        <v>15</v>
      </c>
      <c r="AY45" s="50">
        <f t="shared" si="46"/>
        <v>30</v>
      </c>
      <c r="AZ45" s="31"/>
      <c r="BA45" s="12">
        <f t="shared" si="32"/>
        <v>15</v>
      </c>
      <c r="BB45" s="31">
        <f t="shared" si="32"/>
        <v>30</v>
      </c>
      <c r="BC45" s="50"/>
      <c r="BD45" s="51">
        <f t="shared" si="4"/>
        <v>15</v>
      </c>
      <c r="BE45" s="50">
        <v>30</v>
      </c>
      <c r="BF45" s="31"/>
      <c r="BG45" s="12">
        <v>15</v>
      </c>
      <c r="BH45" s="31">
        <v>30</v>
      </c>
      <c r="BI45" s="31"/>
      <c r="BJ45" s="10"/>
      <c r="BK45" s="10" t="s">
        <v>159</v>
      </c>
      <c r="BL45" s="28" t="s">
        <v>126</v>
      </c>
      <c r="BM45" s="53">
        <f t="shared" si="25"/>
        <v>3</v>
      </c>
      <c r="BN45" s="53"/>
      <c r="BO45" s="55">
        <f t="shared" si="26"/>
        <v>90</v>
      </c>
      <c r="BP45" s="55">
        <f t="shared" si="27"/>
        <v>18</v>
      </c>
      <c r="BQ45" s="56">
        <f t="shared" si="47"/>
        <v>18</v>
      </c>
    </row>
    <row r="46" spans="1:69" ht="16.5">
      <c r="A46" s="28">
        <v>1069</v>
      </c>
      <c r="B46" s="26" t="s">
        <v>52</v>
      </c>
      <c r="C46" s="48">
        <v>36</v>
      </c>
      <c r="D46" s="28"/>
      <c r="E46" s="49">
        <f t="shared" si="24"/>
        <v>36</v>
      </c>
      <c r="F46" s="28">
        <v>0</v>
      </c>
      <c r="G46" s="50"/>
      <c r="H46" s="51">
        <f t="shared" si="28"/>
        <v>36</v>
      </c>
      <c r="I46" s="50">
        <f t="shared" si="29"/>
        <v>0</v>
      </c>
      <c r="J46" s="28"/>
      <c r="K46" s="49">
        <f t="shared" si="48"/>
        <v>36</v>
      </c>
      <c r="L46" s="28">
        <f t="shared" si="49"/>
        <v>0</v>
      </c>
      <c r="M46" s="50"/>
      <c r="N46" s="51">
        <f t="shared" si="33"/>
        <v>36</v>
      </c>
      <c r="O46" s="50">
        <f t="shared" si="34"/>
        <v>0</v>
      </c>
      <c r="P46" s="28"/>
      <c r="Q46" s="49">
        <f>IF(N46="X","X",IF(P46&lt;=0,N46,"X"))</f>
        <v>36</v>
      </c>
      <c r="R46" s="28">
        <f>IF(O46="X","X",IF(P46&lt;=0,O46,"X"))</f>
        <v>0</v>
      </c>
      <c r="S46" s="50"/>
      <c r="T46" s="51">
        <f t="shared" si="39"/>
        <v>36</v>
      </c>
      <c r="U46" s="50">
        <f t="shared" si="40"/>
        <v>0</v>
      </c>
      <c r="V46" s="31"/>
      <c r="W46" s="12">
        <f t="shared" si="35"/>
        <v>36</v>
      </c>
      <c r="X46" s="31">
        <f t="shared" si="36"/>
        <v>0</v>
      </c>
      <c r="Y46" s="50"/>
      <c r="Z46" s="51">
        <f aca="true" t="shared" si="54" ref="Z46:Z51">IF(W46="X","X",IF(Y46&lt;=0,W46,"X"))</f>
        <v>36</v>
      </c>
      <c r="AA46" s="50">
        <f aca="true" t="shared" si="55" ref="AA46:AA51">IF(X46="X","X",IF(Y46&lt;=0,X46,"X"))</f>
        <v>0</v>
      </c>
      <c r="AB46" s="31"/>
      <c r="AC46" s="12">
        <f t="shared" si="50"/>
        <v>36</v>
      </c>
      <c r="AD46" s="31">
        <f t="shared" si="51"/>
        <v>0</v>
      </c>
      <c r="AE46" s="50"/>
      <c r="AF46" s="51">
        <f>IF(AC46="X","X",IF(AE46&lt;=0,AC46,"X"))</f>
        <v>36</v>
      </c>
      <c r="AG46" s="50">
        <f>IF(AD46="X","X",IF(AE46&lt;=0,AD46,"X"))</f>
        <v>0</v>
      </c>
      <c r="AH46" s="31"/>
      <c r="AI46" s="12">
        <f t="shared" si="20"/>
        <v>36</v>
      </c>
      <c r="AJ46" s="31">
        <f t="shared" si="21"/>
        <v>0</v>
      </c>
      <c r="AK46" s="50"/>
      <c r="AL46" s="51">
        <f t="shared" si="52"/>
        <v>36</v>
      </c>
      <c r="AM46" s="50">
        <f t="shared" si="53"/>
        <v>0</v>
      </c>
      <c r="AN46" s="31"/>
      <c r="AO46" s="12">
        <f t="shared" si="41"/>
        <v>36</v>
      </c>
      <c r="AP46" s="31">
        <f t="shared" si="42"/>
        <v>0</v>
      </c>
      <c r="AQ46" s="50"/>
      <c r="AR46" s="51">
        <f t="shared" si="37"/>
        <v>36</v>
      </c>
      <c r="AS46" s="50">
        <f t="shared" si="38"/>
        <v>0</v>
      </c>
      <c r="AT46" s="31"/>
      <c r="AU46" s="12">
        <f t="shared" si="43"/>
        <v>36</v>
      </c>
      <c r="AV46" s="31">
        <f t="shared" si="44"/>
        <v>0</v>
      </c>
      <c r="AW46" s="50"/>
      <c r="AX46" s="51">
        <f t="shared" si="45"/>
        <v>36</v>
      </c>
      <c r="AY46" s="50">
        <f t="shared" si="46"/>
        <v>0</v>
      </c>
      <c r="AZ46" s="31">
        <v>112</v>
      </c>
      <c r="BA46" s="12">
        <f>AX46-0</f>
        <v>36</v>
      </c>
      <c r="BB46" s="31">
        <f>AY46+11</f>
        <v>11</v>
      </c>
      <c r="BC46" s="50">
        <v>92</v>
      </c>
      <c r="BD46" s="51">
        <f>BA46-11</f>
        <v>25</v>
      </c>
      <c r="BE46" s="50">
        <f>BB46+17</f>
        <v>28</v>
      </c>
      <c r="BF46" s="31"/>
      <c r="BG46" s="12">
        <v>25</v>
      </c>
      <c r="BH46" s="31">
        <v>28</v>
      </c>
      <c r="BI46" s="31"/>
      <c r="BJ46" s="10"/>
      <c r="BK46" s="10"/>
      <c r="BL46" s="61" t="s">
        <v>126</v>
      </c>
      <c r="BM46" s="53">
        <f t="shared" si="25"/>
        <v>2</v>
      </c>
      <c r="BN46" s="53"/>
      <c r="BO46" s="55">
        <f t="shared" si="26"/>
        <v>102</v>
      </c>
      <c r="BP46" s="55">
        <f t="shared" si="27"/>
        <v>30</v>
      </c>
      <c r="BQ46" s="56">
        <f t="shared" si="47"/>
        <v>28</v>
      </c>
    </row>
    <row r="47" spans="1:69" ht="16.5">
      <c r="A47" s="27">
        <v>397</v>
      </c>
      <c r="B47" s="26" t="s">
        <v>53</v>
      </c>
      <c r="C47" s="48">
        <v>14</v>
      </c>
      <c r="D47" s="28">
        <v>85</v>
      </c>
      <c r="E47" s="49">
        <v>14</v>
      </c>
      <c r="F47" s="28">
        <v>11</v>
      </c>
      <c r="G47" s="50"/>
      <c r="H47" s="51">
        <v>14</v>
      </c>
      <c r="I47" s="50">
        <v>11</v>
      </c>
      <c r="J47" s="28"/>
      <c r="K47" s="49">
        <f t="shared" si="48"/>
        <v>14</v>
      </c>
      <c r="L47" s="28">
        <f t="shared" si="49"/>
        <v>11</v>
      </c>
      <c r="M47" s="50"/>
      <c r="N47" s="51">
        <f t="shared" si="33"/>
        <v>14</v>
      </c>
      <c r="O47" s="50">
        <f t="shared" si="34"/>
        <v>11</v>
      </c>
      <c r="P47" s="28"/>
      <c r="Q47" s="49">
        <f>IF(N47="X","X",IF(P47&lt;=0,N47,"X"))</f>
        <v>14</v>
      </c>
      <c r="R47" s="28">
        <f>IF(O47="X","X",IF(P47&lt;=0,O47,"X"))</f>
        <v>11</v>
      </c>
      <c r="S47" s="50"/>
      <c r="T47" s="51">
        <f t="shared" si="39"/>
        <v>14</v>
      </c>
      <c r="U47" s="50">
        <f t="shared" si="40"/>
        <v>11</v>
      </c>
      <c r="V47" s="31"/>
      <c r="W47" s="12">
        <f t="shared" si="35"/>
        <v>14</v>
      </c>
      <c r="X47" s="31">
        <f t="shared" si="36"/>
        <v>11</v>
      </c>
      <c r="Y47" s="50"/>
      <c r="Z47" s="51">
        <f t="shared" si="54"/>
        <v>14</v>
      </c>
      <c r="AA47" s="50">
        <f t="shared" si="55"/>
        <v>11</v>
      </c>
      <c r="AB47" s="31"/>
      <c r="AC47" s="12">
        <f t="shared" si="50"/>
        <v>14</v>
      </c>
      <c r="AD47" s="31">
        <f t="shared" si="51"/>
        <v>11</v>
      </c>
      <c r="AE47" s="50"/>
      <c r="AF47" s="51">
        <f>IF(AC47="X","X",IF(AE47&lt;=0,AC47,"X"))</f>
        <v>14</v>
      </c>
      <c r="AG47" s="50">
        <f>IF(AD47="X","X",IF(AE47&lt;=0,AD47,"X"))</f>
        <v>11</v>
      </c>
      <c r="AH47" s="31"/>
      <c r="AI47" s="12">
        <f t="shared" si="20"/>
        <v>14</v>
      </c>
      <c r="AJ47" s="31">
        <f t="shared" si="21"/>
        <v>11</v>
      </c>
      <c r="AK47" s="50"/>
      <c r="AL47" s="51">
        <f t="shared" si="52"/>
        <v>14</v>
      </c>
      <c r="AM47" s="50">
        <f t="shared" si="53"/>
        <v>11</v>
      </c>
      <c r="AN47" s="31"/>
      <c r="AO47" s="12">
        <f t="shared" si="41"/>
        <v>14</v>
      </c>
      <c r="AP47" s="31">
        <f t="shared" si="42"/>
        <v>11</v>
      </c>
      <c r="AQ47" s="50"/>
      <c r="AR47" s="51">
        <f t="shared" si="37"/>
        <v>14</v>
      </c>
      <c r="AS47" s="50">
        <f t="shared" si="38"/>
        <v>11</v>
      </c>
      <c r="AT47" s="31"/>
      <c r="AU47" s="12">
        <f t="shared" si="43"/>
        <v>14</v>
      </c>
      <c r="AV47" s="31">
        <f t="shared" si="44"/>
        <v>11</v>
      </c>
      <c r="AW47" s="50"/>
      <c r="AX47" s="51">
        <f t="shared" si="45"/>
        <v>14</v>
      </c>
      <c r="AY47" s="50">
        <f t="shared" si="46"/>
        <v>11</v>
      </c>
      <c r="AZ47" s="31"/>
      <c r="BA47" s="12">
        <f aca="true" t="shared" si="56" ref="BA47:BA70">AX47</f>
        <v>14</v>
      </c>
      <c r="BB47" s="31">
        <f aca="true" t="shared" si="57" ref="BB47:BB70">AY47</f>
        <v>11</v>
      </c>
      <c r="BC47" s="50">
        <v>84</v>
      </c>
      <c r="BD47" s="51">
        <f>BA47-2</f>
        <v>12</v>
      </c>
      <c r="BE47" s="50">
        <f>BB47+17</f>
        <v>28</v>
      </c>
      <c r="BF47" s="31"/>
      <c r="BG47" s="12">
        <v>12</v>
      </c>
      <c r="BH47" s="31">
        <v>28</v>
      </c>
      <c r="BI47" s="31"/>
      <c r="BJ47" s="22" t="s">
        <v>136</v>
      </c>
      <c r="BK47" s="22" t="s">
        <v>136</v>
      </c>
      <c r="BL47" s="31" t="s">
        <v>126</v>
      </c>
      <c r="BM47" s="53">
        <f t="shared" si="25"/>
        <v>2</v>
      </c>
      <c r="BN47" s="53"/>
      <c r="BO47" s="55">
        <f t="shared" si="26"/>
        <v>84.5</v>
      </c>
      <c r="BP47" s="55">
        <f t="shared" si="27"/>
        <v>12.5</v>
      </c>
      <c r="BQ47" s="56">
        <f t="shared" si="47"/>
        <v>12.5</v>
      </c>
    </row>
    <row r="48" spans="1:69" ht="16.5">
      <c r="A48" s="27">
        <v>397</v>
      </c>
      <c r="B48" s="28" t="s">
        <v>160</v>
      </c>
      <c r="C48" s="48" t="s">
        <v>21</v>
      </c>
      <c r="D48" s="28">
        <v>92</v>
      </c>
      <c r="E48" s="49" t="s">
        <v>140</v>
      </c>
      <c r="F48" s="28">
        <v>5</v>
      </c>
      <c r="G48" s="50"/>
      <c r="H48" s="51" t="s">
        <v>140</v>
      </c>
      <c r="I48" s="50">
        <v>5</v>
      </c>
      <c r="J48" s="28"/>
      <c r="K48" s="49" t="str">
        <f t="shared" si="48"/>
        <v>X</v>
      </c>
      <c r="L48" s="28">
        <f t="shared" si="49"/>
        <v>5</v>
      </c>
      <c r="M48" s="50">
        <v>95</v>
      </c>
      <c r="N48" s="51" t="str">
        <f t="shared" si="33"/>
        <v>X</v>
      </c>
      <c r="O48" s="50">
        <v>12</v>
      </c>
      <c r="P48" s="28">
        <v>97</v>
      </c>
      <c r="Q48" s="49">
        <v>23</v>
      </c>
      <c r="R48" s="28">
        <v>18</v>
      </c>
      <c r="S48" s="50"/>
      <c r="T48" s="51">
        <f t="shared" si="39"/>
        <v>23</v>
      </c>
      <c r="U48" s="50">
        <f t="shared" si="40"/>
        <v>18</v>
      </c>
      <c r="V48" s="31">
        <v>104</v>
      </c>
      <c r="W48" s="12">
        <v>23</v>
      </c>
      <c r="X48" s="31">
        <v>23</v>
      </c>
      <c r="Y48" s="50"/>
      <c r="Z48" s="51">
        <f t="shared" si="54"/>
        <v>23</v>
      </c>
      <c r="AA48" s="50">
        <f t="shared" si="55"/>
        <v>23</v>
      </c>
      <c r="AB48" s="31"/>
      <c r="AC48" s="12">
        <f t="shared" si="50"/>
        <v>23</v>
      </c>
      <c r="AD48" s="31">
        <f t="shared" si="51"/>
        <v>23</v>
      </c>
      <c r="AE48" s="50">
        <v>100</v>
      </c>
      <c r="AF48" s="51">
        <v>23</v>
      </c>
      <c r="AG48" s="50">
        <v>28</v>
      </c>
      <c r="AH48" s="31"/>
      <c r="AI48" s="12">
        <f t="shared" si="20"/>
        <v>23</v>
      </c>
      <c r="AJ48" s="31">
        <f t="shared" si="21"/>
        <v>28</v>
      </c>
      <c r="AK48" s="50"/>
      <c r="AL48" s="51">
        <f t="shared" si="52"/>
        <v>23</v>
      </c>
      <c r="AM48" s="50">
        <f t="shared" si="53"/>
        <v>28</v>
      </c>
      <c r="AN48" s="31"/>
      <c r="AO48" s="12">
        <f t="shared" si="41"/>
        <v>23</v>
      </c>
      <c r="AP48" s="31">
        <f t="shared" si="42"/>
        <v>28</v>
      </c>
      <c r="AQ48" s="50"/>
      <c r="AR48" s="51">
        <f t="shared" si="37"/>
        <v>23</v>
      </c>
      <c r="AS48" s="50">
        <f t="shared" si="38"/>
        <v>28</v>
      </c>
      <c r="AT48" s="31"/>
      <c r="AU48" s="12">
        <f t="shared" si="43"/>
        <v>23</v>
      </c>
      <c r="AV48" s="31">
        <f t="shared" si="44"/>
        <v>28</v>
      </c>
      <c r="AW48" s="50"/>
      <c r="AX48" s="51">
        <f t="shared" si="45"/>
        <v>23</v>
      </c>
      <c r="AY48" s="50">
        <f t="shared" si="46"/>
        <v>28</v>
      </c>
      <c r="AZ48" s="31"/>
      <c r="BA48" s="12">
        <f t="shared" si="56"/>
        <v>23</v>
      </c>
      <c r="BB48" s="31">
        <f t="shared" si="57"/>
        <v>28</v>
      </c>
      <c r="BC48" s="50"/>
      <c r="BD48" s="51">
        <f>BA48-0</f>
        <v>23</v>
      </c>
      <c r="BE48" s="50">
        <v>28</v>
      </c>
      <c r="BF48" s="31"/>
      <c r="BG48" s="12">
        <v>23</v>
      </c>
      <c r="BH48" s="31">
        <v>28</v>
      </c>
      <c r="BI48" s="31"/>
      <c r="BJ48" s="10"/>
      <c r="BK48" s="10"/>
      <c r="BL48" s="28" t="s">
        <v>126</v>
      </c>
      <c r="BM48" s="53">
        <f t="shared" si="25"/>
        <v>5</v>
      </c>
      <c r="BN48" s="53"/>
      <c r="BO48" s="55">
        <f t="shared" si="26"/>
        <v>97.6</v>
      </c>
      <c r="BP48" s="55">
        <f t="shared" si="27"/>
        <v>25.599999999999994</v>
      </c>
      <c r="BQ48" s="56">
        <f t="shared" si="47"/>
        <v>25.599999999999994</v>
      </c>
    </row>
    <row r="49" spans="1:69" ht="16.5">
      <c r="A49" s="27">
        <v>526</v>
      </c>
      <c r="B49" s="26" t="s">
        <v>54</v>
      </c>
      <c r="C49" s="48">
        <v>31</v>
      </c>
      <c r="D49" s="28">
        <v>108</v>
      </c>
      <c r="E49" s="49">
        <v>31</v>
      </c>
      <c r="F49" s="28">
        <v>5</v>
      </c>
      <c r="G49" s="50"/>
      <c r="H49" s="51">
        <v>31</v>
      </c>
      <c r="I49" s="50">
        <v>5</v>
      </c>
      <c r="J49" s="28"/>
      <c r="K49" s="49">
        <f t="shared" si="48"/>
        <v>31</v>
      </c>
      <c r="L49" s="28">
        <f t="shared" si="49"/>
        <v>5</v>
      </c>
      <c r="M49" s="50"/>
      <c r="N49" s="51">
        <f t="shared" si="33"/>
        <v>31</v>
      </c>
      <c r="O49" s="50">
        <f>IF(L49="X","X",IF(M49&lt;=0,L49,"X"))</f>
        <v>5</v>
      </c>
      <c r="P49" s="28">
        <v>113</v>
      </c>
      <c r="Q49" s="49">
        <v>31</v>
      </c>
      <c r="R49" s="28">
        <v>10</v>
      </c>
      <c r="S49" s="50"/>
      <c r="T49" s="51">
        <f t="shared" si="39"/>
        <v>31</v>
      </c>
      <c r="U49" s="50">
        <f t="shared" si="40"/>
        <v>10</v>
      </c>
      <c r="V49" s="31"/>
      <c r="W49" s="12">
        <f aca="true" t="shared" si="58" ref="W49:W54">IF(T49="X","X",IF(V49&lt;=0,T49,"X"))</f>
        <v>31</v>
      </c>
      <c r="X49" s="31">
        <f aca="true" t="shared" si="59" ref="X49:X54">IF(U49="X","X",IF(V49&lt;=0,U49,"X"))</f>
        <v>10</v>
      </c>
      <c r="Y49" s="50"/>
      <c r="Z49" s="51">
        <f t="shared" si="54"/>
        <v>31</v>
      </c>
      <c r="AA49" s="50">
        <f t="shared" si="55"/>
        <v>10</v>
      </c>
      <c r="AB49" s="31"/>
      <c r="AC49" s="12">
        <f t="shared" si="50"/>
        <v>31</v>
      </c>
      <c r="AD49" s="31">
        <f t="shared" si="51"/>
        <v>10</v>
      </c>
      <c r="AE49" s="50">
        <v>106</v>
      </c>
      <c r="AF49" s="51">
        <v>31</v>
      </c>
      <c r="AG49" s="50">
        <v>16</v>
      </c>
      <c r="AH49" s="31"/>
      <c r="AI49" s="12">
        <f t="shared" si="20"/>
        <v>31</v>
      </c>
      <c r="AJ49" s="31">
        <f t="shared" si="21"/>
        <v>16</v>
      </c>
      <c r="AK49" s="50"/>
      <c r="AL49" s="51">
        <f t="shared" si="52"/>
        <v>31</v>
      </c>
      <c r="AM49" s="50">
        <f t="shared" si="53"/>
        <v>16</v>
      </c>
      <c r="AN49" s="31">
        <v>101</v>
      </c>
      <c r="AO49" s="12">
        <v>29</v>
      </c>
      <c r="AP49" s="31">
        <v>28</v>
      </c>
      <c r="AQ49" s="50"/>
      <c r="AR49" s="51">
        <f t="shared" si="37"/>
        <v>29</v>
      </c>
      <c r="AS49" s="50">
        <f t="shared" si="38"/>
        <v>28</v>
      </c>
      <c r="AT49" s="31"/>
      <c r="AU49" s="12">
        <f t="shared" si="43"/>
        <v>29</v>
      </c>
      <c r="AV49" s="31">
        <f t="shared" si="44"/>
        <v>28</v>
      </c>
      <c r="AW49" s="50"/>
      <c r="AX49" s="51">
        <f t="shared" si="45"/>
        <v>29</v>
      </c>
      <c r="AY49" s="50">
        <f t="shared" si="46"/>
        <v>28</v>
      </c>
      <c r="AZ49" s="31"/>
      <c r="BA49" s="12">
        <f t="shared" si="56"/>
        <v>29</v>
      </c>
      <c r="BB49" s="31">
        <f t="shared" si="57"/>
        <v>28</v>
      </c>
      <c r="BC49" s="50"/>
      <c r="BD49" s="51">
        <f>BA49-0</f>
        <v>29</v>
      </c>
      <c r="BE49" s="50">
        <v>28</v>
      </c>
      <c r="BF49" s="31"/>
      <c r="BG49" s="12">
        <v>29</v>
      </c>
      <c r="BH49" s="31">
        <v>28</v>
      </c>
      <c r="BI49" s="31"/>
      <c r="BJ49" s="10"/>
      <c r="BK49" s="10"/>
      <c r="BL49" s="28" t="s">
        <v>126</v>
      </c>
      <c r="BM49" s="53">
        <f t="shared" si="25"/>
        <v>4</v>
      </c>
      <c r="BN49" s="53"/>
      <c r="BO49" s="55">
        <f t="shared" si="26"/>
        <v>107</v>
      </c>
      <c r="BP49" s="55">
        <f t="shared" si="27"/>
        <v>35</v>
      </c>
      <c r="BQ49" s="56">
        <f t="shared" si="47"/>
        <v>32</v>
      </c>
    </row>
    <row r="50" spans="1:69" ht="16.5">
      <c r="A50" s="10" t="s">
        <v>161</v>
      </c>
      <c r="B50" s="28" t="s">
        <v>162</v>
      </c>
      <c r="C50" s="48" t="s">
        <v>21</v>
      </c>
      <c r="D50" s="28">
        <v>97</v>
      </c>
      <c r="E50" s="49" t="s">
        <v>140</v>
      </c>
      <c r="F50" s="28">
        <v>5</v>
      </c>
      <c r="G50" s="50"/>
      <c r="H50" s="51">
        <v>34</v>
      </c>
      <c r="I50" s="50">
        <v>5</v>
      </c>
      <c r="J50" s="28">
        <v>93</v>
      </c>
      <c r="K50" s="49" t="s">
        <v>140</v>
      </c>
      <c r="L50" s="28">
        <v>10</v>
      </c>
      <c r="M50" s="50">
        <v>104</v>
      </c>
      <c r="N50" s="51">
        <v>26</v>
      </c>
      <c r="O50" s="50">
        <v>15</v>
      </c>
      <c r="P50" s="28"/>
      <c r="Q50" s="49">
        <f>IF(N50="X","X",IF(P50&lt;=0,N50,"X"))</f>
        <v>26</v>
      </c>
      <c r="R50" s="28">
        <f>IF(O50="X","X",IF(P50&lt;=0,O50,"X"))</f>
        <v>15</v>
      </c>
      <c r="S50" s="50"/>
      <c r="T50" s="51">
        <f t="shared" si="39"/>
        <v>26</v>
      </c>
      <c r="U50" s="50">
        <f t="shared" si="40"/>
        <v>15</v>
      </c>
      <c r="V50" s="31"/>
      <c r="W50" s="12">
        <f t="shared" si="58"/>
        <v>26</v>
      </c>
      <c r="X50" s="31">
        <f t="shared" si="59"/>
        <v>15</v>
      </c>
      <c r="Y50" s="50"/>
      <c r="Z50" s="51">
        <f t="shared" si="54"/>
        <v>26</v>
      </c>
      <c r="AA50" s="50">
        <f t="shared" si="55"/>
        <v>15</v>
      </c>
      <c r="AB50" s="31"/>
      <c r="AC50" s="12">
        <f t="shared" si="50"/>
        <v>26</v>
      </c>
      <c r="AD50" s="31">
        <f t="shared" si="51"/>
        <v>15</v>
      </c>
      <c r="AE50" s="50"/>
      <c r="AF50" s="51">
        <f>IF(AC50="X","X",IF(AE50&lt;=0,AC50,"X"))</f>
        <v>26</v>
      </c>
      <c r="AG50" s="50">
        <f aca="true" t="shared" si="60" ref="AG50:AG55">IF(AD50="X","X",IF(AE50&lt;=0,AD50,"X"))</f>
        <v>15</v>
      </c>
      <c r="AH50" s="31" t="s">
        <v>123</v>
      </c>
      <c r="AI50" s="12">
        <v>24</v>
      </c>
      <c r="AJ50" s="31">
        <v>28</v>
      </c>
      <c r="AK50" s="50"/>
      <c r="AL50" s="51">
        <f t="shared" si="52"/>
        <v>24</v>
      </c>
      <c r="AM50" s="50">
        <f t="shared" si="53"/>
        <v>28</v>
      </c>
      <c r="AN50" s="31"/>
      <c r="AO50" s="12">
        <f>IF(AL50="X","X",IF(AN50&lt;=0,AL50,"X"))</f>
        <v>24</v>
      </c>
      <c r="AP50" s="31">
        <f>IF(AM50="X","X",IF(AN50&lt;=0,AM50,"X"))</f>
        <v>28</v>
      </c>
      <c r="AQ50" s="50"/>
      <c r="AR50" s="51">
        <f t="shared" si="37"/>
        <v>24</v>
      </c>
      <c r="AS50" s="50">
        <f t="shared" si="38"/>
        <v>28</v>
      </c>
      <c r="AT50" s="31"/>
      <c r="AU50" s="12">
        <f t="shared" si="43"/>
        <v>24</v>
      </c>
      <c r="AV50" s="31">
        <f t="shared" si="44"/>
        <v>28</v>
      </c>
      <c r="AW50" s="50"/>
      <c r="AX50" s="51">
        <f t="shared" si="45"/>
        <v>24</v>
      </c>
      <c r="AY50" s="50">
        <f t="shared" si="46"/>
        <v>28</v>
      </c>
      <c r="AZ50" s="31"/>
      <c r="BA50" s="12">
        <f t="shared" si="56"/>
        <v>24</v>
      </c>
      <c r="BB50" s="31">
        <f t="shared" si="57"/>
        <v>28</v>
      </c>
      <c r="BC50" s="50"/>
      <c r="BD50" s="51">
        <f>BA50-0</f>
        <v>24</v>
      </c>
      <c r="BE50" s="50">
        <v>28</v>
      </c>
      <c r="BF50" s="31"/>
      <c r="BG50" s="12">
        <v>24</v>
      </c>
      <c r="BH50" s="31">
        <v>28</v>
      </c>
      <c r="BI50" s="31"/>
      <c r="BJ50" s="10"/>
      <c r="BK50" s="10"/>
      <c r="BL50" s="28" t="s">
        <v>126</v>
      </c>
      <c r="BM50" s="53">
        <f t="shared" si="25"/>
        <v>4</v>
      </c>
      <c r="BN50" s="53"/>
      <c r="BO50" s="55">
        <f t="shared" si="26"/>
        <v>98</v>
      </c>
      <c r="BP50" s="55">
        <f t="shared" si="27"/>
        <v>26</v>
      </c>
      <c r="BQ50" s="56">
        <f t="shared" si="47"/>
        <v>26</v>
      </c>
    </row>
    <row r="51" spans="1:69" ht="16.5">
      <c r="A51" s="27">
        <v>705</v>
      </c>
      <c r="B51" s="58" t="s">
        <v>55</v>
      </c>
      <c r="C51" s="48">
        <v>31</v>
      </c>
      <c r="D51" s="28"/>
      <c r="E51" s="49">
        <f>IF(C51="X","X",IF(D51&lt;=0,C51,"X"))</f>
        <v>31</v>
      </c>
      <c r="F51" s="28">
        <v>0</v>
      </c>
      <c r="G51" s="50"/>
      <c r="H51" s="51">
        <f>IF(E51="X","X",IF(G51&lt;=0,E51,"X"))</f>
        <v>31</v>
      </c>
      <c r="I51" s="50">
        <f>IF(F51="X","X",IF(G51&lt;=0,F51,"X"))</f>
        <v>0</v>
      </c>
      <c r="J51" s="28"/>
      <c r="K51" s="49">
        <f>IF(H51="X","X",IF(J51&lt;=0,H51,"X"))</f>
        <v>31</v>
      </c>
      <c r="L51" s="28">
        <f>IF(I51="X","X",IF(J51&lt;=0,I51,"X"))</f>
        <v>0</v>
      </c>
      <c r="M51" s="50"/>
      <c r="N51" s="51">
        <f>IF(K51="X","X",IF(M51&lt;=0,K51,"X"))</f>
        <v>31</v>
      </c>
      <c r="O51" s="50">
        <f>IF(L51="X","X",IF(M51&lt;=0,L51,"X"))</f>
        <v>0</v>
      </c>
      <c r="P51" s="28"/>
      <c r="Q51" s="49">
        <f>IF(N51="X","X",IF(P51&lt;=0,N51,"X"))</f>
        <v>31</v>
      </c>
      <c r="R51" s="28">
        <f>IF(O51="X","X",IF(P51&lt;=0,O51,"X"))</f>
        <v>0</v>
      </c>
      <c r="S51" s="50"/>
      <c r="T51" s="51">
        <f t="shared" si="39"/>
        <v>31</v>
      </c>
      <c r="U51" s="50">
        <f t="shared" si="40"/>
        <v>0</v>
      </c>
      <c r="V51" s="31"/>
      <c r="W51" s="12">
        <f t="shared" si="58"/>
        <v>31</v>
      </c>
      <c r="X51" s="31">
        <f t="shared" si="59"/>
        <v>0</v>
      </c>
      <c r="Y51" s="50"/>
      <c r="Z51" s="51">
        <f t="shared" si="54"/>
        <v>31</v>
      </c>
      <c r="AA51" s="50">
        <f t="shared" si="55"/>
        <v>0</v>
      </c>
      <c r="AB51" s="31">
        <v>102</v>
      </c>
      <c r="AC51" s="12">
        <v>30</v>
      </c>
      <c r="AD51" s="31">
        <v>12</v>
      </c>
      <c r="AE51" s="50"/>
      <c r="AF51" s="51">
        <f>IF(AC51="X","X",IF(AE51&lt;=0,AC51,"X"))</f>
        <v>30</v>
      </c>
      <c r="AG51" s="50">
        <f t="shared" si="60"/>
        <v>12</v>
      </c>
      <c r="AH51" s="31"/>
      <c r="AI51" s="12">
        <f>IF(AF51="X","X",IF(AH51&lt;=0,AF51,"X"))</f>
        <v>30</v>
      </c>
      <c r="AJ51" s="31">
        <f>IF(AG51="X","X",IF(AH51&lt;=0,AG51,"X"))</f>
        <v>12</v>
      </c>
      <c r="AK51" s="50"/>
      <c r="AL51" s="51">
        <f t="shared" si="52"/>
        <v>30</v>
      </c>
      <c r="AM51" s="50">
        <f t="shared" si="53"/>
        <v>12</v>
      </c>
      <c r="AN51" s="31"/>
      <c r="AO51" s="12">
        <f>IF(AL51="X","X",IF(AN51&lt;=0,AL51,"X"))</f>
        <v>30</v>
      </c>
      <c r="AP51" s="31">
        <f>IF(AM51="X","X",IF(AN51&lt;=0,AM51,"X"))</f>
        <v>12</v>
      </c>
      <c r="AQ51" s="50"/>
      <c r="AR51" s="51">
        <f t="shared" si="37"/>
        <v>30</v>
      </c>
      <c r="AS51" s="50">
        <f t="shared" si="38"/>
        <v>12</v>
      </c>
      <c r="AT51" s="31"/>
      <c r="AU51" s="12">
        <f t="shared" si="43"/>
        <v>30</v>
      </c>
      <c r="AV51" s="31">
        <f t="shared" si="44"/>
        <v>12</v>
      </c>
      <c r="AW51" s="50"/>
      <c r="AX51" s="51">
        <f t="shared" si="45"/>
        <v>30</v>
      </c>
      <c r="AY51" s="50">
        <f t="shared" si="46"/>
        <v>12</v>
      </c>
      <c r="AZ51" s="31"/>
      <c r="BA51" s="12">
        <f t="shared" si="56"/>
        <v>30</v>
      </c>
      <c r="BB51" s="31">
        <f t="shared" si="57"/>
        <v>12</v>
      </c>
      <c r="BC51" s="50">
        <v>88</v>
      </c>
      <c r="BD51" s="51">
        <f>BA51-11</f>
        <v>19</v>
      </c>
      <c r="BE51" s="50">
        <f>BB51+14</f>
        <v>26</v>
      </c>
      <c r="BF51" s="31"/>
      <c r="BG51" s="12">
        <v>19</v>
      </c>
      <c r="BH51" s="31">
        <v>26</v>
      </c>
      <c r="BI51" s="31"/>
      <c r="BJ51" s="10"/>
      <c r="BK51" s="10"/>
      <c r="BL51" s="28" t="s">
        <v>126</v>
      </c>
      <c r="BM51" s="53">
        <f t="shared" si="25"/>
        <v>2</v>
      </c>
      <c r="BN51" s="53"/>
      <c r="BO51" s="55">
        <f t="shared" si="26"/>
        <v>95</v>
      </c>
      <c r="BP51" s="55">
        <f t="shared" si="27"/>
        <v>23</v>
      </c>
      <c r="BQ51" s="56">
        <f t="shared" si="47"/>
        <v>22</v>
      </c>
    </row>
    <row r="52" spans="1:69" ht="16.5">
      <c r="A52" s="27">
        <v>215</v>
      </c>
      <c r="B52" s="26" t="s">
        <v>56</v>
      </c>
      <c r="C52" s="48" t="s">
        <v>21</v>
      </c>
      <c r="D52" s="28"/>
      <c r="E52" s="49" t="str">
        <f>IF(C52="X","X",IF(D52&lt;=0,C52,"X"))</f>
        <v>X</v>
      </c>
      <c r="F52" s="28">
        <v>0</v>
      </c>
      <c r="G52" s="50"/>
      <c r="H52" s="51" t="str">
        <f>IF(E52="X","X",IF(G52&lt;=0,E52,"X"))</f>
        <v>X</v>
      </c>
      <c r="I52" s="50">
        <f>IF(F52="X","X",IF(G52&lt;=0,F52,"X"))</f>
        <v>0</v>
      </c>
      <c r="J52" s="28"/>
      <c r="K52" s="49" t="str">
        <f>IF(H52="X","X",IF(J52&lt;=0,H52,"X"))</f>
        <v>X</v>
      </c>
      <c r="L52" s="28">
        <f>IF(I52="X","X",IF(J52&lt;=0,I52,"X"))</f>
        <v>0</v>
      </c>
      <c r="M52" s="50">
        <v>115</v>
      </c>
      <c r="N52" s="51" t="str">
        <f>IF(K52="X","X",IF(M52&lt;=0,K52,"X"))</f>
        <v>X</v>
      </c>
      <c r="O52" s="50">
        <v>5</v>
      </c>
      <c r="P52" s="28"/>
      <c r="Q52" s="49" t="str">
        <f>IF(N52="X","X",IF(P52&lt;=0,N52,"X"))</f>
        <v>X</v>
      </c>
      <c r="R52" s="28">
        <f>IF(O52="X","X",IF(P52&lt;=0,O52,"X"))</f>
        <v>5</v>
      </c>
      <c r="S52" s="50">
        <v>105</v>
      </c>
      <c r="T52" s="51" t="str">
        <f t="shared" si="39"/>
        <v>X</v>
      </c>
      <c r="U52" s="50">
        <v>10</v>
      </c>
      <c r="V52" s="31"/>
      <c r="W52" s="12" t="str">
        <f t="shared" si="58"/>
        <v>X</v>
      </c>
      <c r="X52" s="31">
        <f t="shared" si="59"/>
        <v>10</v>
      </c>
      <c r="Y52" s="50">
        <v>106</v>
      </c>
      <c r="Z52" s="51">
        <v>34</v>
      </c>
      <c r="AA52" s="50">
        <v>16</v>
      </c>
      <c r="AB52" s="31"/>
      <c r="AC52" s="12">
        <f>IF(Z52="X","X",IF(AB52&lt;=0,Z52,"X"))</f>
        <v>34</v>
      </c>
      <c r="AD52" s="31">
        <f>IF(AA52="X","X",IF(AB52&lt;=0,AA52,"X"))</f>
        <v>16</v>
      </c>
      <c r="AE52" s="50"/>
      <c r="AF52" s="51">
        <f>IF(AC52="X","X",IF(AE52&lt;=0,AC52,"X"))</f>
        <v>34</v>
      </c>
      <c r="AG52" s="50">
        <f t="shared" si="60"/>
        <v>16</v>
      </c>
      <c r="AH52" s="31"/>
      <c r="AI52" s="12">
        <f>IF(AF52="X","X",IF(AH52&lt;=0,AF52,"X"))</f>
        <v>34</v>
      </c>
      <c r="AJ52" s="31">
        <f>IF(AG52="X","X",IF(AH52&lt;=0,AG52,"X"))</f>
        <v>16</v>
      </c>
      <c r="AK52" s="50"/>
      <c r="AL52" s="51">
        <f t="shared" si="52"/>
        <v>34</v>
      </c>
      <c r="AM52" s="50">
        <f t="shared" si="53"/>
        <v>16</v>
      </c>
      <c r="AN52" s="31">
        <v>111</v>
      </c>
      <c r="AO52" s="12">
        <v>34</v>
      </c>
      <c r="AP52" s="31">
        <v>21</v>
      </c>
      <c r="AQ52" s="50"/>
      <c r="AR52" s="51">
        <f t="shared" si="37"/>
        <v>34</v>
      </c>
      <c r="AS52" s="50">
        <f t="shared" si="38"/>
        <v>21</v>
      </c>
      <c r="AT52" s="31"/>
      <c r="AU52" s="12">
        <f t="shared" si="43"/>
        <v>34</v>
      </c>
      <c r="AV52" s="31">
        <f t="shared" si="44"/>
        <v>21</v>
      </c>
      <c r="AW52" s="50">
        <v>123</v>
      </c>
      <c r="AX52" s="51">
        <f>AU52-0</f>
        <v>34</v>
      </c>
      <c r="AY52" s="50">
        <f>AV52+5</f>
        <v>26</v>
      </c>
      <c r="AZ52" s="31"/>
      <c r="BA52" s="12">
        <f t="shared" si="56"/>
        <v>34</v>
      </c>
      <c r="BB52" s="31">
        <f t="shared" si="57"/>
        <v>26</v>
      </c>
      <c r="BC52" s="50"/>
      <c r="BD52" s="51">
        <f>BA52-0</f>
        <v>34</v>
      </c>
      <c r="BE52" s="50">
        <v>26</v>
      </c>
      <c r="BF52" s="31"/>
      <c r="BG52" s="12">
        <v>34</v>
      </c>
      <c r="BH52" s="31">
        <v>26</v>
      </c>
      <c r="BI52" s="31"/>
      <c r="BJ52" s="10"/>
      <c r="BK52" s="10"/>
      <c r="BL52" s="28" t="s">
        <v>126</v>
      </c>
      <c r="BM52" s="53">
        <f t="shared" si="25"/>
        <v>5</v>
      </c>
      <c r="BN52" s="53"/>
      <c r="BO52" s="55">
        <f t="shared" si="26"/>
        <v>112</v>
      </c>
      <c r="BP52" s="55">
        <f t="shared" si="27"/>
        <v>40</v>
      </c>
      <c r="BQ52" s="56">
        <v>36</v>
      </c>
    </row>
    <row r="53" spans="1:69" ht="16.5">
      <c r="A53" s="27">
        <v>34</v>
      </c>
      <c r="B53" s="26" t="s">
        <v>57</v>
      </c>
      <c r="C53" s="48" t="s">
        <v>21</v>
      </c>
      <c r="D53" s="28">
        <v>88</v>
      </c>
      <c r="E53" s="49">
        <v>12</v>
      </c>
      <c r="F53" s="28">
        <v>7</v>
      </c>
      <c r="G53" s="50"/>
      <c r="H53" s="51">
        <v>12</v>
      </c>
      <c r="I53" s="50">
        <v>7</v>
      </c>
      <c r="J53" s="28">
        <v>79</v>
      </c>
      <c r="K53" s="49">
        <v>9</v>
      </c>
      <c r="L53" s="28">
        <v>24</v>
      </c>
      <c r="M53" s="50"/>
      <c r="N53" s="51">
        <f>IF(K53="X","X",IF(M53&lt;=0,K53,"X"))</f>
        <v>9</v>
      </c>
      <c r="O53" s="50">
        <f aca="true" t="shared" si="61" ref="O53:O62">IF(L53="X","X",IF(M53&lt;=0,L53,"X"))</f>
        <v>24</v>
      </c>
      <c r="P53" s="28"/>
      <c r="Q53" s="49">
        <f>IF(N53="X","X",IF(P53&lt;=0,N53,"X"))</f>
        <v>9</v>
      </c>
      <c r="R53" s="28">
        <f>IF(O53="X","X",IF(P53&lt;=0,O53,"X"))</f>
        <v>24</v>
      </c>
      <c r="S53" s="50"/>
      <c r="T53" s="51">
        <f t="shared" si="39"/>
        <v>9</v>
      </c>
      <c r="U53" s="50">
        <f>IF(R53="X","X",IF(S53&lt;=0,R53,"X"))</f>
        <v>24</v>
      </c>
      <c r="V53" s="31"/>
      <c r="W53" s="12">
        <f t="shared" si="58"/>
        <v>9</v>
      </c>
      <c r="X53" s="31">
        <f t="shared" si="59"/>
        <v>24</v>
      </c>
      <c r="Y53" s="50"/>
      <c r="Z53" s="51">
        <f>IF(W53="X","X",IF(Y53&lt;=0,W53,"X"))</f>
        <v>9</v>
      </c>
      <c r="AA53" s="50">
        <f>IF(X53="X","X",IF(Y53&lt;=0,X53,"X"))</f>
        <v>24</v>
      </c>
      <c r="AB53" s="31"/>
      <c r="AC53" s="12">
        <f>IF(Z53="X","X",IF(AB53&lt;=0,Z53,"X"))</f>
        <v>9</v>
      </c>
      <c r="AD53" s="31">
        <f>IF(AA53="X","X",IF(AB53&lt;=0,AA53,"X"))</f>
        <v>24</v>
      </c>
      <c r="AE53" s="50"/>
      <c r="AF53" s="51">
        <f>IF(AC53="X","X",IF(AE53&lt;=0,AC53,"X"))</f>
        <v>9</v>
      </c>
      <c r="AG53" s="50">
        <f t="shared" si="60"/>
        <v>24</v>
      </c>
      <c r="AH53" s="31"/>
      <c r="AI53" s="12">
        <f>IF(AF53="X","X",IF(AH53&lt;=0,AF53,"X"))</f>
        <v>9</v>
      </c>
      <c r="AJ53" s="31">
        <f>IF(AG53="X","X",IF(AH53&lt;=0,AG53,"X"))</f>
        <v>24</v>
      </c>
      <c r="AK53" s="50"/>
      <c r="AL53" s="51">
        <f t="shared" si="52"/>
        <v>9</v>
      </c>
      <c r="AM53" s="50">
        <f t="shared" si="53"/>
        <v>24</v>
      </c>
      <c r="AN53" s="31"/>
      <c r="AO53" s="12">
        <f>IF(AL53="X","X",IF(AN53&lt;=0,AL53,"X"))</f>
        <v>9</v>
      </c>
      <c r="AP53" s="31">
        <f>IF(AM53="X","X",IF(AN53&lt;=0,AM53,"X"))</f>
        <v>24</v>
      </c>
      <c r="AQ53" s="50"/>
      <c r="AR53" s="51">
        <f t="shared" si="37"/>
        <v>9</v>
      </c>
      <c r="AS53" s="50">
        <f t="shared" si="38"/>
        <v>24</v>
      </c>
      <c r="AT53" s="31"/>
      <c r="AU53" s="12">
        <f t="shared" si="43"/>
        <v>9</v>
      </c>
      <c r="AV53" s="31">
        <f t="shared" si="44"/>
        <v>24</v>
      </c>
      <c r="AW53" s="50"/>
      <c r="AX53" s="51">
        <f>IF(AU53="X","X",IF(AW53&lt;=0,AU53,"X"))</f>
        <v>9</v>
      </c>
      <c r="AY53" s="50">
        <f aca="true" t="shared" si="62" ref="AY53:AY70">IF(AV53="X","X",IF(AW53&lt;=0,AV53,"X"))</f>
        <v>24</v>
      </c>
      <c r="AZ53" s="31"/>
      <c r="BA53" s="12">
        <f t="shared" si="56"/>
        <v>9</v>
      </c>
      <c r="BB53" s="31">
        <f t="shared" si="57"/>
        <v>24</v>
      </c>
      <c r="BC53" s="50"/>
      <c r="BD53" s="51">
        <f>BA53-0</f>
        <v>9</v>
      </c>
      <c r="BE53" s="50">
        <v>24</v>
      </c>
      <c r="BF53" s="31"/>
      <c r="BG53" s="12">
        <v>9</v>
      </c>
      <c r="BH53" s="31">
        <v>24</v>
      </c>
      <c r="BI53" s="31"/>
      <c r="BJ53" s="10" t="s">
        <v>163</v>
      </c>
      <c r="BK53" s="10" t="s">
        <v>137</v>
      </c>
      <c r="BL53" s="31" t="s">
        <v>126</v>
      </c>
      <c r="BM53" s="53">
        <f t="shared" si="25"/>
        <v>2</v>
      </c>
      <c r="BN53" s="53"/>
      <c r="BO53" s="55">
        <f t="shared" si="26"/>
        <v>83.5</v>
      </c>
      <c r="BP53" s="55">
        <f t="shared" si="27"/>
        <v>11.5</v>
      </c>
      <c r="BQ53" s="56">
        <f>IF(BO53-72-BG53&gt;3,BG53+3,BP53)</f>
        <v>11.5</v>
      </c>
    </row>
    <row r="54" spans="1:69" ht="16.5">
      <c r="A54" s="27">
        <v>143</v>
      </c>
      <c r="B54" s="26" t="s">
        <v>164</v>
      </c>
      <c r="C54" s="48">
        <v>36</v>
      </c>
      <c r="D54" s="28"/>
      <c r="E54" s="49">
        <f>IF(C54="X","X",IF(D54&lt;=0,C54,"X"))</f>
        <v>36</v>
      </c>
      <c r="F54" s="28">
        <v>0</v>
      </c>
      <c r="G54" s="50"/>
      <c r="H54" s="51">
        <f>IF(E54="X","X",IF(G54&lt;=0,E54,"X"))</f>
        <v>36</v>
      </c>
      <c r="I54" s="50">
        <f>IF(F54="X","X",IF(G54&lt;=0,F54,"X"))</f>
        <v>0</v>
      </c>
      <c r="J54" s="28">
        <v>106</v>
      </c>
      <c r="K54" s="49">
        <v>34</v>
      </c>
      <c r="L54" s="28">
        <v>9</v>
      </c>
      <c r="M54" s="50"/>
      <c r="N54" s="51">
        <f>IF(K54="X","X",IF(M54&lt;=0,K54,"X"))</f>
        <v>34</v>
      </c>
      <c r="O54" s="50">
        <f t="shared" si="61"/>
        <v>9</v>
      </c>
      <c r="P54" s="28"/>
      <c r="Q54" s="49">
        <f>IF(N54="X","X",IF(P54&lt;=0,N54,"X"))</f>
        <v>34</v>
      </c>
      <c r="R54" s="28">
        <f>IF(O54="X","X",IF(P54&lt;=0,O54,"X"))</f>
        <v>9</v>
      </c>
      <c r="S54" s="50"/>
      <c r="T54" s="51">
        <f t="shared" si="39"/>
        <v>34</v>
      </c>
      <c r="U54" s="50">
        <f>IF(R54="X","X",IF(S54&lt;=0,R54,"X"))</f>
        <v>9</v>
      </c>
      <c r="V54" s="31"/>
      <c r="W54" s="12">
        <f t="shared" si="58"/>
        <v>34</v>
      </c>
      <c r="X54" s="31">
        <f t="shared" si="59"/>
        <v>9</v>
      </c>
      <c r="Y54" s="50">
        <v>93</v>
      </c>
      <c r="Z54" s="51">
        <v>23</v>
      </c>
      <c r="AA54" s="50">
        <v>24</v>
      </c>
      <c r="AB54" s="31"/>
      <c r="AC54" s="12">
        <f>IF(Z54="X","X",IF(AB54&lt;=0,Z54,"X"))</f>
        <v>23</v>
      </c>
      <c r="AD54" s="31">
        <f>IF(AA54="X","X",IF(AB54&lt;=0,AA54,"X"))</f>
        <v>24</v>
      </c>
      <c r="AE54" s="50"/>
      <c r="AF54" s="51">
        <f>IF(AC54="X","X",IF(AE54&lt;=0,AC54,"X"))</f>
        <v>23</v>
      </c>
      <c r="AG54" s="50">
        <f t="shared" si="60"/>
        <v>24</v>
      </c>
      <c r="AH54" s="31"/>
      <c r="AI54" s="12">
        <f>IF(AF54="X","X",IF(AH54&lt;=0,AF54,"X"))</f>
        <v>23</v>
      </c>
      <c r="AJ54" s="31">
        <f>IF(AG54="X","X",IF(AH54&lt;=0,AG54,"X"))</f>
        <v>24</v>
      </c>
      <c r="AK54" s="50"/>
      <c r="AL54" s="51">
        <f t="shared" si="52"/>
        <v>23</v>
      </c>
      <c r="AM54" s="50">
        <f t="shared" si="53"/>
        <v>24</v>
      </c>
      <c r="AN54" s="31"/>
      <c r="AO54" s="12">
        <f>IF(AL54="X","X",IF(AN54&lt;=0,AL54,"X"))</f>
        <v>23</v>
      </c>
      <c r="AP54" s="31">
        <f>IF(AM54="X","X",IF(AN54&lt;=0,AM54,"X"))</f>
        <v>24</v>
      </c>
      <c r="AQ54" s="50"/>
      <c r="AR54" s="51">
        <f t="shared" si="37"/>
        <v>23</v>
      </c>
      <c r="AS54" s="50">
        <f t="shared" si="38"/>
        <v>24</v>
      </c>
      <c r="AT54" s="31"/>
      <c r="AU54" s="12">
        <f t="shared" si="43"/>
        <v>23</v>
      </c>
      <c r="AV54" s="31">
        <f t="shared" si="44"/>
        <v>24</v>
      </c>
      <c r="AW54" s="50"/>
      <c r="AX54" s="51">
        <f>IF(AU54="X","X",IF(AW54&lt;=0,AU54,"X"))</f>
        <v>23</v>
      </c>
      <c r="AY54" s="50">
        <f t="shared" si="62"/>
        <v>24</v>
      </c>
      <c r="AZ54" s="31"/>
      <c r="BA54" s="12">
        <f t="shared" si="56"/>
        <v>23</v>
      </c>
      <c r="BB54" s="31">
        <f t="shared" si="57"/>
        <v>24</v>
      </c>
      <c r="BC54" s="50"/>
      <c r="BD54" s="51">
        <f>BA54-0</f>
        <v>23</v>
      </c>
      <c r="BE54" s="50">
        <v>24</v>
      </c>
      <c r="BF54" s="31"/>
      <c r="BG54" s="12">
        <v>23</v>
      </c>
      <c r="BH54" s="31">
        <v>24</v>
      </c>
      <c r="BI54" s="31"/>
      <c r="BJ54" s="10"/>
      <c r="BK54" s="10"/>
      <c r="BL54" s="31" t="s">
        <v>126</v>
      </c>
      <c r="BM54" s="53">
        <f t="shared" si="25"/>
        <v>2</v>
      </c>
      <c r="BN54" s="53"/>
      <c r="BO54" s="55">
        <f t="shared" si="26"/>
        <v>99.5</v>
      </c>
      <c r="BP54" s="55">
        <f t="shared" si="27"/>
        <v>27.5</v>
      </c>
      <c r="BQ54" s="56">
        <f>IF(BO54-72-BG54&gt;3,BG54+3,BP54)</f>
        <v>26</v>
      </c>
    </row>
    <row r="55" spans="1:70" ht="16.5">
      <c r="A55" s="28">
        <v>2670</v>
      </c>
      <c r="B55" s="26" t="s">
        <v>165</v>
      </c>
      <c r="C55" s="48" t="s">
        <v>140</v>
      </c>
      <c r="D55" s="28"/>
      <c r="E55" s="49" t="str">
        <f>IF(C55="X","X",IF(D55&lt;=0,C55,"X"))</f>
        <v>X</v>
      </c>
      <c r="F55" s="28">
        <v>0</v>
      </c>
      <c r="G55" s="50"/>
      <c r="H55" s="51" t="str">
        <f>IF(E55="X","X",IF(G55&lt;=0,E55,"X"))</f>
        <v>X</v>
      </c>
      <c r="I55" s="50">
        <f>IF(F55="X","X",IF(G55&lt;=0,F55,"X"))</f>
        <v>0</v>
      </c>
      <c r="J55" s="28"/>
      <c r="K55" s="49" t="s">
        <v>140</v>
      </c>
      <c r="L55" s="28">
        <v>0</v>
      </c>
      <c r="M55" s="50"/>
      <c r="N55" s="51" t="s">
        <v>140</v>
      </c>
      <c r="O55" s="50">
        <f t="shared" si="61"/>
        <v>0</v>
      </c>
      <c r="P55" s="28"/>
      <c r="Q55" s="49" t="s">
        <v>140</v>
      </c>
      <c r="R55" s="28">
        <v>0</v>
      </c>
      <c r="S55" s="50"/>
      <c r="T55" s="51" t="s">
        <v>140</v>
      </c>
      <c r="U55" s="50">
        <f>IF(R55="X","X",IF(S55&lt;=0,R55,"X"))</f>
        <v>0</v>
      </c>
      <c r="V55" s="28"/>
      <c r="W55" s="49" t="s">
        <v>140</v>
      </c>
      <c r="X55" s="28">
        <v>0</v>
      </c>
      <c r="Y55" s="50"/>
      <c r="Z55" s="51" t="s">
        <v>140</v>
      </c>
      <c r="AA55" s="50">
        <f>IF(X55="X","X",IF(Y55&lt;=0,X55,"X"))</f>
        <v>0</v>
      </c>
      <c r="AB55" s="28"/>
      <c r="AC55" s="49" t="s">
        <v>140</v>
      </c>
      <c r="AD55" s="28">
        <v>0</v>
      </c>
      <c r="AE55" s="50"/>
      <c r="AF55" s="51" t="s">
        <v>140</v>
      </c>
      <c r="AG55" s="50">
        <f t="shared" si="60"/>
        <v>0</v>
      </c>
      <c r="AH55" s="28"/>
      <c r="AI55" s="49" t="s">
        <v>140</v>
      </c>
      <c r="AJ55" s="28">
        <v>0</v>
      </c>
      <c r="AK55" s="50"/>
      <c r="AL55" s="51" t="s">
        <v>140</v>
      </c>
      <c r="AM55" s="50">
        <f t="shared" si="53"/>
        <v>0</v>
      </c>
      <c r="AN55" s="28"/>
      <c r="AO55" s="49" t="s">
        <v>140</v>
      </c>
      <c r="AP55" s="28">
        <v>0</v>
      </c>
      <c r="AQ55" s="50">
        <v>87</v>
      </c>
      <c r="AR55" s="51" t="s">
        <v>140</v>
      </c>
      <c r="AS55" s="50">
        <v>17</v>
      </c>
      <c r="AT55" s="31"/>
      <c r="AU55" s="12" t="s">
        <v>140</v>
      </c>
      <c r="AV55" s="31">
        <f t="shared" si="44"/>
        <v>17</v>
      </c>
      <c r="AW55" s="50"/>
      <c r="AX55" s="51" t="s">
        <v>140</v>
      </c>
      <c r="AY55" s="50">
        <f t="shared" si="62"/>
        <v>17</v>
      </c>
      <c r="AZ55" s="31"/>
      <c r="BA55" s="12" t="str">
        <f t="shared" si="56"/>
        <v>X</v>
      </c>
      <c r="BB55" s="31">
        <f t="shared" si="57"/>
        <v>17</v>
      </c>
      <c r="BC55" s="50">
        <v>85</v>
      </c>
      <c r="BD55" s="51" t="str">
        <f>BA55</f>
        <v>X</v>
      </c>
      <c r="BE55" s="50">
        <f>BB55+5</f>
        <v>22</v>
      </c>
      <c r="BF55" s="31"/>
      <c r="BG55" s="12" t="s">
        <v>21</v>
      </c>
      <c r="BH55" s="31">
        <v>22</v>
      </c>
      <c r="BI55" s="31"/>
      <c r="BJ55" s="10" t="s">
        <v>145</v>
      </c>
      <c r="BK55" s="10" t="s">
        <v>145</v>
      </c>
      <c r="BL55" s="28" t="s">
        <v>126</v>
      </c>
      <c r="BM55" s="53">
        <f t="shared" si="25"/>
        <v>2</v>
      </c>
      <c r="BN55" s="53"/>
      <c r="BO55" s="55">
        <f t="shared" si="26"/>
        <v>86</v>
      </c>
      <c r="BP55" s="55">
        <f t="shared" si="27"/>
        <v>14</v>
      </c>
      <c r="BQ55" s="12" t="s">
        <v>21</v>
      </c>
      <c r="BR55" s="46" t="s">
        <v>166</v>
      </c>
    </row>
    <row r="56" spans="1:69" ht="16.5">
      <c r="A56" s="27">
        <v>521</v>
      </c>
      <c r="B56" s="58" t="s">
        <v>58</v>
      </c>
      <c r="C56" s="48">
        <v>28</v>
      </c>
      <c r="D56" s="28"/>
      <c r="E56" s="49">
        <f>IF(C56="X","X",IF(D56&lt;=0,C56,"X"))</f>
        <v>28</v>
      </c>
      <c r="F56" s="28">
        <v>0</v>
      </c>
      <c r="G56" s="50"/>
      <c r="H56" s="51">
        <f>IF(E56="X","X",IF(G56&lt;=0,E56,"X"))</f>
        <v>28</v>
      </c>
      <c r="I56" s="50">
        <f>IF(F56="X","X",IF(G56&lt;=0,F56,"X"))</f>
        <v>0</v>
      </c>
      <c r="J56" s="28"/>
      <c r="K56" s="49">
        <f>IF(H56="X","X",IF(J56&lt;=0,H56,"X"))</f>
        <v>28</v>
      </c>
      <c r="L56" s="28">
        <f>IF(I56="X","X",IF(J56&lt;=0,I56,"X"))</f>
        <v>0</v>
      </c>
      <c r="M56" s="50"/>
      <c r="N56" s="51">
        <f aca="true" t="shared" si="63" ref="N56:N70">IF(K56="X","X",IF(M56&lt;=0,K56,"X"))</f>
        <v>28</v>
      </c>
      <c r="O56" s="50">
        <f t="shared" si="61"/>
        <v>0</v>
      </c>
      <c r="P56" s="28">
        <v>107</v>
      </c>
      <c r="Q56" s="49">
        <v>28</v>
      </c>
      <c r="R56" s="28">
        <v>5</v>
      </c>
      <c r="S56" s="50"/>
      <c r="T56" s="51">
        <f>IF(Q56="X","X",IF(S56&lt;=0,Q56,"X"))</f>
        <v>28</v>
      </c>
      <c r="U56" s="50">
        <f>IF(R56="X","X",IF(S56&lt;=0,R56,"X"))</f>
        <v>5</v>
      </c>
      <c r="V56" s="31"/>
      <c r="W56" s="12">
        <f aca="true" t="shared" si="64" ref="W56:W66">IF(T56="X","X",IF(V56&lt;=0,T56,"X"))</f>
        <v>28</v>
      </c>
      <c r="X56" s="31">
        <f aca="true" t="shared" si="65" ref="X56:X66">IF(U56="X","X",IF(V56&lt;=0,U56,"X"))</f>
        <v>5</v>
      </c>
      <c r="Y56" s="50"/>
      <c r="Z56" s="51">
        <f aca="true" t="shared" si="66" ref="Z56:Z70">IF(W56="X","X",IF(Y56&lt;=0,W56,"X"))</f>
        <v>28</v>
      </c>
      <c r="AA56" s="50">
        <f>IF(X56="X","X",IF(Y56&lt;=0,X56,"X"))</f>
        <v>5</v>
      </c>
      <c r="AB56" s="31">
        <v>104</v>
      </c>
      <c r="AC56" s="12">
        <v>28</v>
      </c>
      <c r="AD56" s="31">
        <v>12</v>
      </c>
      <c r="AE56" s="50">
        <v>112</v>
      </c>
      <c r="AF56" s="51">
        <v>28</v>
      </c>
      <c r="AG56" s="50">
        <v>17</v>
      </c>
      <c r="AH56" s="31"/>
      <c r="AI56" s="12">
        <f aca="true" t="shared" si="67" ref="AI56:AI70">IF(AF56="X","X",IF(AH56&lt;=0,AF56,"X"))</f>
        <v>28</v>
      </c>
      <c r="AJ56" s="31">
        <f aca="true" t="shared" si="68" ref="AJ56:AJ70">IF(AG56="X","X",IF(AH56&lt;=0,AG56,"X"))</f>
        <v>17</v>
      </c>
      <c r="AK56" s="50"/>
      <c r="AL56" s="51">
        <f aca="true" t="shared" si="69" ref="AL56:AL70">IF(AI56="X","X",IF(AK56&lt;=0,AI56,"X"))</f>
        <v>28</v>
      </c>
      <c r="AM56" s="50">
        <f t="shared" si="53"/>
        <v>17</v>
      </c>
      <c r="AN56" s="31"/>
      <c r="AO56" s="12">
        <f aca="true" t="shared" si="70" ref="AO56:AO70">IF(AL56="X","X",IF(AN56&lt;=0,AL56,"X"))</f>
        <v>28</v>
      </c>
      <c r="AP56" s="31">
        <f aca="true" t="shared" si="71" ref="AP56:AP70">IF(AM56="X","X",IF(AN56&lt;=0,AM56,"X"))</f>
        <v>17</v>
      </c>
      <c r="AQ56" s="50"/>
      <c r="AR56" s="51">
        <f aca="true" t="shared" si="72" ref="AR56:AR70">IF(AO56="X","X",IF(AQ56&lt;=0,AO56,"X"))</f>
        <v>28</v>
      </c>
      <c r="AS56" s="50">
        <f aca="true" t="shared" si="73" ref="AS56:AS70">IF(AP56="X","X",IF(AQ56&lt;=0,AP56,"X"))</f>
        <v>17</v>
      </c>
      <c r="AT56" s="31"/>
      <c r="AU56" s="12">
        <f aca="true" t="shared" si="74" ref="AU56:AU70">IF(AR56="X","X",IF(AT56&lt;=0,AR56,"X"))</f>
        <v>28</v>
      </c>
      <c r="AV56" s="31">
        <f t="shared" si="44"/>
        <v>17</v>
      </c>
      <c r="AW56" s="50"/>
      <c r="AX56" s="51">
        <f aca="true" t="shared" si="75" ref="AX56:AX70">IF(AU56="X","X",IF(AW56&lt;=0,AU56,"X"))</f>
        <v>28</v>
      </c>
      <c r="AY56" s="50">
        <f t="shared" si="62"/>
        <v>17</v>
      </c>
      <c r="AZ56" s="31"/>
      <c r="BA56" s="12">
        <f t="shared" si="56"/>
        <v>28</v>
      </c>
      <c r="BB56" s="31">
        <f t="shared" si="57"/>
        <v>17</v>
      </c>
      <c r="BC56" s="50"/>
      <c r="BD56" s="51">
        <f>BA56-0</f>
        <v>28</v>
      </c>
      <c r="BE56" s="50">
        <v>17</v>
      </c>
      <c r="BF56" s="31"/>
      <c r="BG56" s="12">
        <v>28</v>
      </c>
      <c r="BH56" s="31">
        <v>17</v>
      </c>
      <c r="BI56" s="31"/>
      <c r="BJ56" s="10"/>
      <c r="BK56" s="10" t="s">
        <v>124</v>
      </c>
      <c r="BL56" s="28" t="s">
        <v>126</v>
      </c>
      <c r="BM56" s="53">
        <f t="shared" si="25"/>
        <v>3</v>
      </c>
      <c r="BN56" s="53"/>
      <c r="BO56" s="55">
        <f t="shared" si="26"/>
        <v>107.66666666666667</v>
      </c>
      <c r="BP56" s="55">
        <f t="shared" si="27"/>
        <v>35.66666666666667</v>
      </c>
      <c r="BQ56" s="56">
        <f>IF(BO56-72-BG56&gt;3,BG56+3,BP56)</f>
        <v>31</v>
      </c>
    </row>
    <row r="57" spans="1:69" ht="16.5">
      <c r="A57" s="27">
        <v>1234</v>
      </c>
      <c r="B57" s="32" t="s">
        <v>167</v>
      </c>
      <c r="C57" s="48" t="s">
        <v>21</v>
      </c>
      <c r="D57" s="28">
        <v>118</v>
      </c>
      <c r="E57" s="49" t="s">
        <v>140</v>
      </c>
      <c r="F57" s="28">
        <v>5</v>
      </c>
      <c r="G57" s="50"/>
      <c r="H57" s="51" t="s">
        <v>140</v>
      </c>
      <c r="I57" s="50">
        <v>5</v>
      </c>
      <c r="J57" s="28">
        <v>119</v>
      </c>
      <c r="K57" s="49" t="s">
        <v>140</v>
      </c>
      <c r="L57" s="28">
        <v>10</v>
      </c>
      <c r="M57" s="50"/>
      <c r="N57" s="51" t="str">
        <f t="shared" si="63"/>
        <v>X</v>
      </c>
      <c r="O57" s="50">
        <f t="shared" si="61"/>
        <v>10</v>
      </c>
      <c r="P57" s="28"/>
      <c r="Q57" s="49" t="str">
        <f>IF(N57="X","X",IF(P57&lt;=0,N57,"X"))</f>
        <v>X</v>
      </c>
      <c r="R57" s="28">
        <f>IF(O57="X","X",IF(P57&lt;=0,O57,"X"))</f>
        <v>10</v>
      </c>
      <c r="S57" s="50">
        <v>124</v>
      </c>
      <c r="T57" s="51">
        <v>36</v>
      </c>
      <c r="U57" s="50">
        <v>15</v>
      </c>
      <c r="V57" s="31"/>
      <c r="W57" s="12">
        <f t="shared" si="64"/>
        <v>36</v>
      </c>
      <c r="X57" s="31">
        <f t="shared" si="65"/>
        <v>15</v>
      </c>
      <c r="Y57" s="50"/>
      <c r="Z57" s="51">
        <f t="shared" si="66"/>
        <v>36</v>
      </c>
      <c r="AA57" s="50">
        <f>IF(X57="X","X",IF(Y57&lt;=0,X57,"X"))</f>
        <v>15</v>
      </c>
      <c r="AB57" s="31"/>
      <c r="AC57" s="12">
        <f aca="true" t="shared" si="76" ref="AC57:AC66">IF(Z57="X","X",IF(AB57&lt;=0,Z57,"X"))</f>
        <v>36</v>
      </c>
      <c r="AD57" s="31">
        <f>IF(AA57="X","X",IF(AB57&lt;=0,AA57,"X"))</f>
        <v>15</v>
      </c>
      <c r="AE57" s="50"/>
      <c r="AF57" s="51">
        <f aca="true" t="shared" si="77" ref="AF57:AF70">IF(AC57="X","X",IF(AE57&lt;=0,AC57,"X"))</f>
        <v>36</v>
      </c>
      <c r="AG57" s="50">
        <f aca="true" t="shared" si="78" ref="AG57:AG70">IF(AD57="X","X",IF(AE57&lt;=0,AD57,"X"))</f>
        <v>15</v>
      </c>
      <c r="AH57" s="31"/>
      <c r="AI57" s="12">
        <f t="shared" si="67"/>
        <v>36</v>
      </c>
      <c r="AJ57" s="31">
        <f t="shared" si="68"/>
        <v>15</v>
      </c>
      <c r="AK57" s="50"/>
      <c r="AL57" s="51">
        <f t="shared" si="69"/>
        <v>36</v>
      </c>
      <c r="AM57" s="50">
        <f t="shared" si="53"/>
        <v>15</v>
      </c>
      <c r="AN57" s="31"/>
      <c r="AO57" s="12">
        <f t="shared" si="70"/>
        <v>36</v>
      </c>
      <c r="AP57" s="31">
        <f t="shared" si="71"/>
        <v>15</v>
      </c>
      <c r="AQ57" s="50"/>
      <c r="AR57" s="51">
        <f t="shared" si="72"/>
        <v>36</v>
      </c>
      <c r="AS57" s="50">
        <f t="shared" si="73"/>
        <v>15</v>
      </c>
      <c r="AT57" s="31"/>
      <c r="AU57" s="12">
        <f t="shared" si="74"/>
        <v>36</v>
      </c>
      <c r="AV57" s="31">
        <f t="shared" si="44"/>
        <v>15</v>
      </c>
      <c r="AW57" s="50"/>
      <c r="AX57" s="51">
        <f t="shared" si="75"/>
        <v>36</v>
      </c>
      <c r="AY57" s="50">
        <f t="shared" si="62"/>
        <v>15</v>
      </c>
      <c r="AZ57" s="31"/>
      <c r="BA57" s="12">
        <f t="shared" si="56"/>
        <v>36</v>
      </c>
      <c r="BB57" s="31">
        <f t="shared" si="57"/>
        <v>15</v>
      </c>
      <c r="BC57" s="50"/>
      <c r="BD57" s="51">
        <f>BA57-0</f>
        <v>36</v>
      </c>
      <c r="BE57" s="50">
        <v>15</v>
      </c>
      <c r="BF57" s="31"/>
      <c r="BG57" s="12">
        <v>36</v>
      </c>
      <c r="BH57" s="31">
        <v>15</v>
      </c>
      <c r="BI57" s="31"/>
      <c r="BJ57" s="10"/>
      <c r="BK57" s="10"/>
      <c r="BL57" s="28" t="s">
        <v>126</v>
      </c>
      <c r="BM57" s="53">
        <f t="shared" si="25"/>
        <v>3</v>
      </c>
      <c r="BN57" s="53"/>
      <c r="BO57" s="55">
        <f t="shared" si="26"/>
        <v>120.33333333333333</v>
      </c>
      <c r="BP57" s="55">
        <f t="shared" si="27"/>
        <v>48.33333333333333</v>
      </c>
      <c r="BQ57" s="56">
        <v>36</v>
      </c>
    </row>
    <row r="58" spans="1:69" ht="16.5">
      <c r="A58" s="28">
        <v>2781</v>
      </c>
      <c r="B58" s="26" t="s">
        <v>168</v>
      </c>
      <c r="C58" s="48" t="s">
        <v>21</v>
      </c>
      <c r="D58" s="28"/>
      <c r="E58" s="49" t="str">
        <f aca="true" t="shared" si="79" ref="E58:E70">IF(C58="X","X",IF(D58&lt;=0,C58,"X"))</f>
        <v>X</v>
      </c>
      <c r="F58" s="28">
        <v>0</v>
      </c>
      <c r="G58" s="50"/>
      <c r="H58" s="51" t="str">
        <f>IF(E58="X","X",IF(G58&lt;=0,E58,"X"))</f>
        <v>X</v>
      </c>
      <c r="I58" s="50">
        <f>IF(F58="X","X",IF(G58&lt;=0,F58,"X"))</f>
        <v>0</v>
      </c>
      <c r="J58" s="28"/>
      <c r="K58" s="49" t="str">
        <f>IF(H58="X","X",IF(J58&lt;=0,H58,"X"))</f>
        <v>X</v>
      </c>
      <c r="L58" s="28">
        <f>IF(I58="X","X",IF(J58&lt;=0,I58,"X"))</f>
        <v>0</v>
      </c>
      <c r="M58" s="50"/>
      <c r="N58" s="51" t="str">
        <f t="shared" si="63"/>
        <v>X</v>
      </c>
      <c r="O58" s="50">
        <f t="shared" si="61"/>
        <v>0</v>
      </c>
      <c r="P58" s="28">
        <v>95</v>
      </c>
      <c r="Q58" s="49" t="str">
        <f>IF(N58="X","X",IF(P58&lt;=0,N58,"X"))</f>
        <v>X</v>
      </c>
      <c r="R58" s="28">
        <v>5</v>
      </c>
      <c r="S58" s="50"/>
      <c r="T58" s="51" t="str">
        <f aca="true" t="shared" si="80" ref="T58:T70">IF(Q58="X","X",IF(S58&lt;=0,Q58,"X"))</f>
        <v>X</v>
      </c>
      <c r="U58" s="50">
        <f aca="true" t="shared" si="81" ref="U58:U70">IF(R58="X","X",IF(S58&lt;=0,R58,"X"))</f>
        <v>5</v>
      </c>
      <c r="V58" s="31"/>
      <c r="W58" s="12" t="str">
        <f t="shared" si="64"/>
        <v>X</v>
      </c>
      <c r="X58" s="31">
        <f t="shared" si="65"/>
        <v>5</v>
      </c>
      <c r="Y58" s="50"/>
      <c r="Z58" s="51" t="str">
        <f t="shared" si="66"/>
        <v>X</v>
      </c>
      <c r="AA58" s="50">
        <f>IF(X58="X","X",IF(Y58&lt;=0,X58,"X"))</f>
        <v>5</v>
      </c>
      <c r="AB58" s="31"/>
      <c r="AC58" s="12" t="str">
        <f t="shared" si="76"/>
        <v>X</v>
      </c>
      <c r="AD58" s="31">
        <f>IF(AA58="X","X",IF(AB58&lt;=0,AA58,"X"))</f>
        <v>5</v>
      </c>
      <c r="AE58" s="50"/>
      <c r="AF58" s="51" t="str">
        <f t="shared" si="77"/>
        <v>X</v>
      </c>
      <c r="AG58" s="50">
        <f t="shared" si="78"/>
        <v>5</v>
      </c>
      <c r="AH58" s="31"/>
      <c r="AI58" s="12" t="str">
        <f t="shared" si="67"/>
        <v>X</v>
      </c>
      <c r="AJ58" s="31">
        <f t="shared" si="68"/>
        <v>5</v>
      </c>
      <c r="AK58" s="50"/>
      <c r="AL58" s="51" t="str">
        <f t="shared" si="69"/>
        <v>X</v>
      </c>
      <c r="AM58" s="50">
        <f t="shared" si="53"/>
        <v>5</v>
      </c>
      <c r="AN58" s="31"/>
      <c r="AO58" s="12" t="str">
        <f t="shared" si="70"/>
        <v>X</v>
      </c>
      <c r="AP58" s="31">
        <f t="shared" si="71"/>
        <v>5</v>
      </c>
      <c r="AQ58" s="50"/>
      <c r="AR58" s="51" t="str">
        <f t="shared" si="72"/>
        <v>X</v>
      </c>
      <c r="AS58" s="50">
        <f t="shared" si="73"/>
        <v>5</v>
      </c>
      <c r="AT58" s="31"/>
      <c r="AU58" s="12" t="str">
        <f t="shared" si="74"/>
        <v>X</v>
      </c>
      <c r="AV58" s="31">
        <f t="shared" si="44"/>
        <v>5</v>
      </c>
      <c r="AW58" s="50"/>
      <c r="AX58" s="51" t="str">
        <f t="shared" si="75"/>
        <v>X</v>
      </c>
      <c r="AY58" s="50">
        <f t="shared" si="62"/>
        <v>5</v>
      </c>
      <c r="AZ58" s="31"/>
      <c r="BA58" s="12" t="str">
        <f t="shared" si="56"/>
        <v>X</v>
      </c>
      <c r="BB58" s="31">
        <f t="shared" si="57"/>
        <v>5</v>
      </c>
      <c r="BC58" s="50"/>
      <c r="BD58" s="51" t="str">
        <f>BA58</f>
        <v>X</v>
      </c>
      <c r="BE58" s="50">
        <v>5</v>
      </c>
      <c r="BF58" s="31">
        <v>93</v>
      </c>
      <c r="BG58" s="12" t="s">
        <v>21</v>
      </c>
      <c r="BH58" s="31">
        <f>BE58+5</f>
        <v>10</v>
      </c>
      <c r="BI58" s="31"/>
      <c r="BJ58" s="10"/>
      <c r="BK58" s="22" t="s">
        <v>146</v>
      </c>
      <c r="BL58" s="28" t="s">
        <v>126</v>
      </c>
      <c r="BM58" s="53">
        <f t="shared" si="25"/>
        <v>2</v>
      </c>
      <c r="BN58" s="53"/>
      <c r="BO58" s="55">
        <f t="shared" si="26"/>
        <v>94</v>
      </c>
      <c r="BP58" s="55">
        <f t="shared" si="27"/>
        <v>22</v>
      </c>
      <c r="BQ58" s="12" t="s">
        <v>21</v>
      </c>
    </row>
    <row r="59" spans="1:69" ht="16.5">
      <c r="A59" s="60">
        <v>143</v>
      </c>
      <c r="B59" s="59" t="s">
        <v>169</v>
      </c>
      <c r="C59" s="48" t="s">
        <v>21</v>
      </c>
      <c r="D59" s="28"/>
      <c r="E59" s="49" t="str">
        <f t="shared" si="79"/>
        <v>X</v>
      </c>
      <c r="F59" s="28">
        <v>0</v>
      </c>
      <c r="G59" s="50"/>
      <c r="H59" s="51" t="str">
        <f>IF(E59="X","X",IF(G59&lt;=0,E59,"X"))</f>
        <v>X</v>
      </c>
      <c r="I59" s="50">
        <f>IF(F59="X","X",IF(G59&lt;=0,F59,"X"))</f>
        <v>0</v>
      </c>
      <c r="J59" s="28">
        <v>124</v>
      </c>
      <c r="K59" s="49" t="s">
        <v>140</v>
      </c>
      <c r="L59" s="28">
        <v>5</v>
      </c>
      <c r="M59" s="50"/>
      <c r="N59" s="51" t="str">
        <f t="shared" si="63"/>
        <v>X</v>
      </c>
      <c r="O59" s="50">
        <f t="shared" si="61"/>
        <v>5</v>
      </c>
      <c r="P59" s="28"/>
      <c r="Q59" s="49" t="str">
        <f>IF(N59="X","X",IF(P59&lt;=0,N59,"X"))</f>
        <v>X</v>
      </c>
      <c r="R59" s="28">
        <f>IF(O59="X","X",IF(P59&lt;=0,O59,"X"))</f>
        <v>5</v>
      </c>
      <c r="S59" s="50"/>
      <c r="T59" s="51" t="str">
        <f t="shared" si="80"/>
        <v>X</v>
      </c>
      <c r="U59" s="50">
        <f t="shared" si="81"/>
        <v>5</v>
      </c>
      <c r="V59" s="31"/>
      <c r="W59" s="12" t="str">
        <f t="shared" si="64"/>
        <v>X</v>
      </c>
      <c r="X59" s="31">
        <f t="shared" si="65"/>
        <v>5</v>
      </c>
      <c r="Y59" s="50">
        <v>110</v>
      </c>
      <c r="Z59" s="51" t="str">
        <f t="shared" si="66"/>
        <v>X</v>
      </c>
      <c r="AA59" s="50">
        <v>10</v>
      </c>
      <c r="AB59" s="31"/>
      <c r="AC59" s="12" t="str">
        <f t="shared" si="76"/>
        <v>X</v>
      </c>
      <c r="AD59" s="31">
        <f>IF(AA59="X","X",IF(AB59&lt;=0,AA59,"X"))</f>
        <v>10</v>
      </c>
      <c r="AE59" s="50"/>
      <c r="AF59" s="51" t="str">
        <f t="shared" si="77"/>
        <v>X</v>
      </c>
      <c r="AG59" s="50">
        <f t="shared" si="78"/>
        <v>10</v>
      </c>
      <c r="AH59" s="31"/>
      <c r="AI59" s="12" t="str">
        <f t="shared" si="67"/>
        <v>X</v>
      </c>
      <c r="AJ59" s="31">
        <f t="shared" si="68"/>
        <v>10</v>
      </c>
      <c r="AK59" s="50"/>
      <c r="AL59" s="51" t="str">
        <f t="shared" si="69"/>
        <v>X</v>
      </c>
      <c r="AM59" s="50">
        <f t="shared" si="53"/>
        <v>10</v>
      </c>
      <c r="AN59" s="31"/>
      <c r="AO59" s="12" t="str">
        <f t="shared" si="70"/>
        <v>X</v>
      </c>
      <c r="AP59" s="31">
        <f t="shared" si="71"/>
        <v>10</v>
      </c>
      <c r="AQ59" s="50"/>
      <c r="AR59" s="51" t="str">
        <f t="shared" si="72"/>
        <v>X</v>
      </c>
      <c r="AS59" s="50">
        <f t="shared" si="73"/>
        <v>10</v>
      </c>
      <c r="AT59" s="31"/>
      <c r="AU59" s="12" t="str">
        <f t="shared" si="74"/>
        <v>X</v>
      </c>
      <c r="AV59" s="31">
        <f t="shared" si="44"/>
        <v>10</v>
      </c>
      <c r="AW59" s="50"/>
      <c r="AX59" s="51" t="str">
        <f t="shared" si="75"/>
        <v>X</v>
      </c>
      <c r="AY59" s="50">
        <f t="shared" si="62"/>
        <v>10</v>
      </c>
      <c r="AZ59" s="31"/>
      <c r="BA59" s="12" t="str">
        <f t="shared" si="56"/>
        <v>X</v>
      </c>
      <c r="BB59" s="31">
        <f t="shared" si="57"/>
        <v>10</v>
      </c>
      <c r="BC59" s="50"/>
      <c r="BD59" s="51" t="str">
        <f>BA59</f>
        <v>X</v>
      </c>
      <c r="BE59" s="50">
        <v>10</v>
      </c>
      <c r="BF59" s="31"/>
      <c r="BG59" s="12" t="s">
        <v>21</v>
      </c>
      <c r="BH59" s="31">
        <v>10</v>
      </c>
      <c r="BI59" s="31"/>
      <c r="BJ59" s="10"/>
      <c r="BK59" s="10"/>
      <c r="BL59" s="28" t="s">
        <v>126</v>
      </c>
      <c r="BM59" s="53">
        <f t="shared" si="25"/>
        <v>2</v>
      </c>
      <c r="BN59" s="53"/>
      <c r="BO59" s="55">
        <f t="shared" si="26"/>
        <v>117</v>
      </c>
      <c r="BP59" s="55">
        <f t="shared" si="27"/>
        <v>45</v>
      </c>
      <c r="BQ59" s="12" t="s">
        <v>21</v>
      </c>
    </row>
    <row r="60" spans="1:69" ht="16.5">
      <c r="A60" s="60">
        <v>659</v>
      </c>
      <c r="B60" s="26" t="s">
        <v>59</v>
      </c>
      <c r="C60" s="48">
        <v>36</v>
      </c>
      <c r="D60" s="28"/>
      <c r="E60" s="49">
        <f t="shared" si="79"/>
        <v>36</v>
      </c>
      <c r="F60" s="28">
        <v>0</v>
      </c>
      <c r="G60" s="50">
        <v>122</v>
      </c>
      <c r="H60" s="51">
        <v>36</v>
      </c>
      <c r="I60" s="50">
        <v>8</v>
      </c>
      <c r="J60" s="28"/>
      <c r="K60" s="49">
        <f aca="true" t="shared" si="82" ref="K60:K66">IF(H60="X","X",IF(J60&lt;=0,H60,"X"))</f>
        <v>36</v>
      </c>
      <c r="L60" s="28">
        <f aca="true" t="shared" si="83" ref="L60:L66">IF(I60="X","X",IF(J60&lt;=0,I60,"X"))</f>
        <v>8</v>
      </c>
      <c r="M60" s="50"/>
      <c r="N60" s="51">
        <f t="shared" si="63"/>
        <v>36</v>
      </c>
      <c r="O60" s="50">
        <f t="shared" si="61"/>
        <v>8</v>
      </c>
      <c r="P60" s="28"/>
      <c r="Q60" s="49">
        <f>IF(N60="X","X",IF(P60&lt;=0,N60,"X"))</f>
        <v>36</v>
      </c>
      <c r="R60" s="28">
        <f>IF(O60="X","X",IF(P60&lt;=0,O60,"X"))</f>
        <v>8</v>
      </c>
      <c r="S60" s="50"/>
      <c r="T60" s="51">
        <f t="shared" si="80"/>
        <v>36</v>
      </c>
      <c r="U60" s="50">
        <f t="shared" si="81"/>
        <v>8</v>
      </c>
      <c r="V60" s="31"/>
      <c r="W60" s="12">
        <f t="shared" si="64"/>
        <v>36</v>
      </c>
      <c r="X60" s="31">
        <f t="shared" si="65"/>
        <v>8</v>
      </c>
      <c r="Y60" s="50"/>
      <c r="Z60" s="51">
        <f t="shared" si="66"/>
        <v>36</v>
      </c>
      <c r="AA60" s="50">
        <f aca="true" t="shared" si="84" ref="AA60:AA70">IF(X60="X","X",IF(Y60&lt;=0,X60,"X"))</f>
        <v>8</v>
      </c>
      <c r="AB60" s="31"/>
      <c r="AC60" s="12">
        <f t="shared" si="76"/>
        <v>36</v>
      </c>
      <c r="AD60" s="31">
        <f>IF(AA60="X","X",IF(AB60&lt;=0,AA60,"X"))</f>
        <v>8</v>
      </c>
      <c r="AE60" s="50"/>
      <c r="AF60" s="51">
        <f t="shared" si="77"/>
        <v>36</v>
      </c>
      <c r="AG60" s="50">
        <f t="shared" si="78"/>
        <v>8</v>
      </c>
      <c r="AH60" s="31"/>
      <c r="AI60" s="12">
        <f t="shared" si="67"/>
        <v>36</v>
      </c>
      <c r="AJ60" s="31">
        <f t="shared" si="68"/>
        <v>8</v>
      </c>
      <c r="AK60" s="50"/>
      <c r="AL60" s="51">
        <f t="shared" si="69"/>
        <v>36</v>
      </c>
      <c r="AM60" s="50">
        <f t="shared" si="53"/>
        <v>8</v>
      </c>
      <c r="AN60" s="31"/>
      <c r="AO60" s="12">
        <f t="shared" si="70"/>
        <v>36</v>
      </c>
      <c r="AP60" s="31">
        <f t="shared" si="71"/>
        <v>8</v>
      </c>
      <c r="AQ60" s="50"/>
      <c r="AR60" s="51">
        <f t="shared" si="72"/>
        <v>36</v>
      </c>
      <c r="AS60" s="50">
        <f t="shared" si="73"/>
        <v>8</v>
      </c>
      <c r="AT60" s="31"/>
      <c r="AU60" s="12">
        <f t="shared" si="74"/>
        <v>36</v>
      </c>
      <c r="AV60" s="31">
        <f t="shared" si="44"/>
        <v>8</v>
      </c>
      <c r="AW60" s="50"/>
      <c r="AX60" s="51">
        <f t="shared" si="75"/>
        <v>36</v>
      </c>
      <c r="AY60" s="50">
        <f t="shared" si="62"/>
        <v>8</v>
      </c>
      <c r="AZ60" s="31"/>
      <c r="BA60" s="12">
        <f t="shared" si="56"/>
        <v>36</v>
      </c>
      <c r="BB60" s="31">
        <f t="shared" si="57"/>
        <v>8</v>
      </c>
      <c r="BC60" s="50"/>
      <c r="BD60" s="51">
        <f>BA60-0</f>
        <v>36</v>
      </c>
      <c r="BE60" s="50">
        <v>8</v>
      </c>
      <c r="BF60" s="31"/>
      <c r="BG60" s="12">
        <v>36</v>
      </c>
      <c r="BH60" s="31">
        <v>8</v>
      </c>
      <c r="BI60" s="31"/>
      <c r="BJ60" s="10"/>
      <c r="BK60" s="10"/>
      <c r="BL60" s="28" t="s">
        <v>126</v>
      </c>
      <c r="BM60" s="53">
        <f t="shared" si="25"/>
        <v>1</v>
      </c>
      <c r="BN60" s="53"/>
      <c r="BO60" s="55">
        <f t="shared" si="26"/>
        <v>122</v>
      </c>
      <c r="BP60" s="55">
        <f t="shared" si="27"/>
        <v>50</v>
      </c>
      <c r="BQ60" s="56">
        <v>36</v>
      </c>
    </row>
    <row r="61" spans="1:69" ht="16.5">
      <c r="A61" s="28">
        <v>1234</v>
      </c>
      <c r="B61" s="26" t="s">
        <v>170</v>
      </c>
      <c r="C61" s="48" t="s">
        <v>21</v>
      </c>
      <c r="D61" s="28"/>
      <c r="E61" s="49" t="str">
        <f t="shared" si="79"/>
        <v>X</v>
      </c>
      <c r="F61" s="28">
        <v>0</v>
      </c>
      <c r="G61" s="50"/>
      <c r="H61" s="51" t="str">
        <f aca="true" t="shared" si="85" ref="H61:H70">IF(E61="X","X",IF(G61&lt;=0,E61,"X"))</f>
        <v>X</v>
      </c>
      <c r="I61" s="50">
        <f aca="true" t="shared" si="86" ref="I61:I70">IF(F61="X","X",IF(G61&lt;=0,F61,"X"))</f>
        <v>0</v>
      </c>
      <c r="J61" s="28"/>
      <c r="K61" s="49" t="str">
        <f t="shared" si="82"/>
        <v>X</v>
      </c>
      <c r="L61" s="28">
        <f t="shared" si="83"/>
        <v>0</v>
      </c>
      <c r="M61" s="50"/>
      <c r="N61" s="51" t="str">
        <f t="shared" si="63"/>
        <v>X</v>
      </c>
      <c r="O61" s="50">
        <f t="shared" si="61"/>
        <v>0</v>
      </c>
      <c r="P61" s="28"/>
      <c r="Q61" s="49" t="str">
        <f>IF(N61="X","X",IF(P61&lt;=0,N61,"X"))</f>
        <v>X</v>
      </c>
      <c r="R61" s="28">
        <f>IF(O61="X","X",IF(P61&lt;=0,O61,"X"))</f>
        <v>0</v>
      </c>
      <c r="S61" s="50"/>
      <c r="T61" s="51" t="str">
        <f t="shared" si="80"/>
        <v>X</v>
      </c>
      <c r="U61" s="50">
        <f t="shared" si="81"/>
        <v>0</v>
      </c>
      <c r="V61" s="31"/>
      <c r="W61" s="12" t="str">
        <f t="shared" si="64"/>
        <v>X</v>
      </c>
      <c r="X61" s="31">
        <f t="shared" si="65"/>
        <v>0</v>
      </c>
      <c r="Y61" s="50"/>
      <c r="Z61" s="51" t="str">
        <f t="shared" si="66"/>
        <v>X</v>
      </c>
      <c r="AA61" s="50">
        <f t="shared" si="84"/>
        <v>0</v>
      </c>
      <c r="AB61" s="31">
        <v>96</v>
      </c>
      <c r="AC61" s="12" t="str">
        <f t="shared" si="76"/>
        <v>X</v>
      </c>
      <c r="AD61" s="31">
        <v>7</v>
      </c>
      <c r="AE61" s="50"/>
      <c r="AF61" s="51" t="str">
        <f t="shared" si="77"/>
        <v>X</v>
      </c>
      <c r="AG61" s="50">
        <f t="shared" si="78"/>
        <v>7</v>
      </c>
      <c r="AH61" s="31"/>
      <c r="AI61" s="12" t="str">
        <f t="shared" si="67"/>
        <v>X</v>
      </c>
      <c r="AJ61" s="31">
        <f t="shared" si="68"/>
        <v>7</v>
      </c>
      <c r="AK61" s="50"/>
      <c r="AL61" s="51" t="str">
        <f t="shared" si="69"/>
        <v>X</v>
      </c>
      <c r="AM61" s="50">
        <f t="shared" si="53"/>
        <v>7</v>
      </c>
      <c r="AN61" s="31"/>
      <c r="AO61" s="12" t="str">
        <f t="shared" si="70"/>
        <v>X</v>
      </c>
      <c r="AP61" s="31">
        <f t="shared" si="71"/>
        <v>7</v>
      </c>
      <c r="AQ61" s="50"/>
      <c r="AR61" s="51" t="str">
        <f t="shared" si="72"/>
        <v>X</v>
      </c>
      <c r="AS61" s="50">
        <f t="shared" si="73"/>
        <v>7</v>
      </c>
      <c r="AT61" s="31"/>
      <c r="AU61" s="12" t="str">
        <f t="shared" si="74"/>
        <v>X</v>
      </c>
      <c r="AV61" s="31">
        <f t="shared" si="44"/>
        <v>7</v>
      </c>
      <c r="AW61" s="50"/>
      <c r="AX61" s="51" t="str">
        <f t="shared" si="75"/>
        <v>X</v>
      </c>
      <c r="AY61" s="50">
        <f t="shared" si="62"/>
        <v>7</v>
      </c>
      <c r="AZ61" s="31"/>
      <c r="BA61" s="12" t="str">
        <f t="shared" si="56"/>
        <v>X</v>
      </c>
      <c r="BB61" s="31">
        <f t="shared" si="57"/>
        <v>7</v>
      </c>
      <c r="BC61" s="50"/>
      <c r="BD61" s="51" t="str">
        <f>BA61</f>
        <v>X</v>
      </c>
      <c r="BE61" s="50">
        <v>7</v>
      </c>
      <c r="BF61" s="31"/>
      <c r="BG61" s="12" t="s">
        <v>21</v>
      </c>
      <c r="BH61" s="31">
        <v>7</v>
      </c>
      <c r="BI61" s="31"/>
      <c r="BJ61" s="10"/>
      <c r="BK61" s="10"/>
      <c r="BL61" s="28" t="s">
        <v>126</v>
      </c>
      <c r="BM61" s="53">
        <f t="shared" si="25"/>
        <v>1</v>
      </c>
      <c r="BN61" s="53"/>
      <c r="BO61" s="55">
        <f t="shared" si="26"/>
        <v>96</v>
      </c>
      <c r="BP61" s="55">
        <f t="shared" si="27"/>
        <v>24</v>
      </c>
      <c r="BQ61" s="12" t="s">
        <v>21</v>
      </c>
    </row>
    <row r="62" spans="1:69" ht="16.5">
      <c r="A62" s="27">
        <v>1084</v>
      </c>
      <c r="B62" s="28" t="s">
        <v>171</v>
      </c>
      <c r="C62" s="48">
        <v>36</v>
      </c>
      <c r="D62" s="28"/>
      <c r="E62" s="49">
        <f t="shared" si="79"/>
        <v>36</v>
      </c>
      <c r="F62" s="28">
        <v>0</v>
      </c>
      <c r="G62" s="50"/>
      <c r="H62" s="51">
        <f t="shared" si="85"/>
        <v>36</v>
      </c>
      <c r="I62" s="50">
        <f t="shared" si="86"/>
        <v>0</v>
      </c>
      <c r="J62" s="28"/>
      <c r="K62" s="49">
        <f t="shared" si="82"/>
        <v>36</v>
      </c>
      <c r="L62" s="28">
        <f t="shared" si="83"/>
        <v>0</v>
      </c>
      <c r="M62" s="50"/>
      <c r="N62" s="51">
        <f t="shared" si="63"/>
        <v>36</v>
      </c>
      <c r="O62" s="50">
        <f t="shared" si="61"/>
        <v>0</v>
      </c>
      <c r="P62" s="28">
        <v>120</v>
      </c>
      <c r="Q62" s="49">
        <v>36</v>
      </c>
      <c r="R62" s="28">
        <v>5</v>
      </c>
      <c r="S62" s="50"/>
      <c r="T62" s="51">
        <f t="shared" si="80"/>
        <v>36</v>
      </c>
      <c r="U62" s="50">
        <f t="shared" si="81"/>
        <v>5</v>
      </c>
      <c r="V62" s="31"/>
      <c r="W62" s="12">
        <f t="shared" si="64"/>
        <v>36</v>
      </c>
      <c r="X62" s="31">
        <f t="shared" si="65"/>
        <v>5</v>
      </c>
      <c r="Y62" s="50"/>
      <c r="Z62" s="51">
        <f t="shared" si="66"/>
        <v>36</v>
      </c>
      <c r="AA62" s="50">
        <f t="shared" si="84"/>
        <v>5</v>
      </c>
      <c r="AB62" s="31"/>
      <c r="AC62" s="12">
        <f t="shared" si="76"/>
        <v>36</v>
      </c>
      <c r="AD62" s="31">
        <f>IF(AA62="X","X",IF(AB62&lt;=0,AA62,"X"))</f>
        <v>5</v>
      </c>
      <c r="AE62" s="50"/>
      <c r="AF62" s="51">
        <f t="shared" si="77"/>
        <v>36</v>
      </c>
      <c r="AG62" s="50">
        <f t="shared" si="78"/>
        <v>5</v>
      </c>
      <c r="AH62" s="31"/>
      <c r="AI62" s="12">
        <f t="shared" si="67"/>
        <v>36</v>
      </c>
      <c r="AJ62" s="31">
        <f t="shared" si="68"/>
        <v>5</v>
      </c>
      <c r="AK62" s="50"/>
      <c r="AL62" s="51">
        <f t="shared" si="69"/>
        <v>36</v>
      </c>
      <c r="AM62" s="50">
        <f t="shared" si="53"/>
        <v>5</v>
      </c>
      <c r="AN62" s="31"/>
      <c r="AO62" s="12">
        <f t="shared" si="70"/>
        <v>36</v>
      </c>
      <c r="AP62" s="31">
        <f t="shared" si="71"/>
        <v>5</v>
      </c>
      <c r="AQ62" s="50"/>
      <c r="AR62" s="51">
        <f t="shared" si="72"/>
        <v>36</v>
      </c>
      <c r="AS62" s="50">
        <f t="shared" si="73"/>
        <v>5</v>
      </c>
      <c r="AT62" s="31"/>
      <c r="AU62" s="12">
        <f t="shared" si="74"/>
        <v>36</v>
      </c>
      <c r="AV62" s="31">
        <f t="shared" si="44"/>
        <v>5</v>
      </c>
      <c r="AW62" s="50"/>
      <c r="AX62" s="51">
        <f t="shared" si="75"/>
        <v>36</v>
      </c>
      <c r="AY62" s="50">
        <f t="shared" si="62"/>
        <v>5</v>
      </c>
      <c r="AZ62" s="31"/>
      <c r="BA62" s="12">
        <f t="shared" si="56"/>
        <v>36</v>
      </c>
      <c r="BB62" s="31">
        <f t="shared" si="57"/>
        <v>5</v>
      </c>
      <c r="BC62" s="50"/>
      <c r="BD62" s="51">
        <f>BA62-0</f>
        <v>36</v>
      </c>
      <c r="BE62" s="50">
        <v>5</v>
      </c>
      <c r="BF62" s="31"/>
      <c r="BG62" s="12">
        <v>36</v>
      </c>
      <c r="BH62" s="31">
        <v>5</v>
      </c>
      <c r="BI62" s="31"/>
      <c r="BJ62" s="10"/>
      <c r="BK62" s="10"/>
      <c r="BL62" s="28" t="s">
        <v>126</v>
      </c>
      <c r="BM62" s="53">
        <f t="shared" si="25"/>
        <v>1</v>
      </c>
      <c r="BN62" s="53"/>
      <c r="BO62" s="55">
        <f t="shared" si="26"/>
        <v>120</v>
      </c>
      <c r="BP62" s="55">
        <f t="shared" si="27"/>
        <v>48</v>
      </c>
      <c r="BQ62" s="56">
        <v>36</v>
      </c>
    </row>
    <row r="63" spans="1:69" ht="16.5">
      <c r="A63" s="30">
        <v>1150</v>
      </c>
      <c r="B63" s="59" t="s">
        <v>172</v>
      </c>
      <c r="C63" s="48" t="s">
        <v>21</v>
      </c>
      <c r="D63" s="28"/>
      <c r="E63" s="49" t="str">
        <f t="shared" si="79"/>
        <v>X</v>
      </c>
      <c r="F63" s="28">
        <v>0</v>
      </c>
      <c r="G63" s="50"/>
      <c r="H63" s="51" t="str">
        <f t="shared" si="85"/>
        <v>X</v>
      </c>
      <c r="I63" s="50">
        <f t="shared" si="86"/>
        <v>0</v>
      </c>
      <c r="J63" s="28"/>
      <c r="K63" s="49" t="str">
        <f t="shared" si="82"/>
        <v>X</v>
      </c>
      <c r="L63" s="28">
        <f t="shared" si="83"/>
        <v>0</v>
      </c>
      <c r="M63" s="50">
        <v>99</v>
      </c>
      <c r="N63" s="51" t="str">
        <f t="shared" si="63"/>
        <v>X</v>
      </c>
      <c r="O63" s="50">
        <v>5</v>
      </c>
      <c r="P63" s="28"/>
      <c r="Q63" s="49" t="str">
        <f>IF(N63="X","X",IF(P63&lt;=0,N63,"X"))</f>
        <v>X</v>
      </c>
      <c r="R63" s="28">
        <f>IF(O63="X","X",IF(P63&lt;=0,O63,"X"))</f>
        <v>5</v>
      </c>
      <c r="S63" s="50"/>
      <c r="T63" s="51" t="str">
        <f t="shared" si="80"/>
        <v>X</v>
      </c>
      <c r="U63" s="50">
        <f t="shared" si="81"/>
        <v>5</v>
      </c>
      <c r="V63" s="31"/>
      <c r="W63" s="12" t="str">
        <f t="shared" si="64"/>
        <v>X</v>
      </c>
      <c r="X63" s="31">
        <f t="shared" si="65"/>
        <v>5</v>
      </c>
      <c r="Y63" s="50"/>
      <c r="Z63" s="51" t="str">
        <f t="shared" si="66"/>
        <v>X</v>
      </c>
      <c r="AA63" s="50">
        <f t="shared" si="84"/>
        <v>5</v>
      </c>
      <c r="AB63" s="31"/>
      <c r="AC63" s="12" t="str">
        <f t="shared" si="76"/>
        <v>X</v>
      </c>
      <c r="AD63" s="31">
        <f>IF(AA63="X","X",IF(AB63&lt;=0,AA63,"X"))</f>
        <v>5</v>
      </c>
      <c r="AE63" s="50"/>
      <c r="AF63" s="51" t="str">
        <f t="shared" si="77"/>
        <v>X</v>
      </c>
      <c r="AG63" s="50">
        <f t="shared" si="78"/>
        <v>5</v>
      </c>
      <c r="AH63" s="31"/>
      <c r="AI63" s="12" t="str">
        <f t="shared" si="67"/>
        <v>X</v>
      </c>
      <c r="AJ63" s="31">
        <f t="shared" si="68"/>
        <v>5</v>
      </c>
      <c r="AK63" s="50"/>
      <c r="AL63" s="51" t="str">
        <f t="shared" si="69"/>
        <v>X</v>
      </c>
      <c r="AM63" s="50">
        <f t="shared" si="53"/>
        <v>5</v>
      </c>
      <c r="AN63" s="31"/>
      <c r="AO63" s="12" t="str">
        <f t="shared" si="70"/>
        <v>X</v>
      </c>
      <c r="AP63" s="31">
        <f t="shared" si="71"/>
        <v>5</v>
      </c>
      <c r="AQ63" s="50"/>
      <c r="AR63" s="51" t="str">
        <f t="shared" si="72"/>
        <v>X</v>
      </c>
      <c r="AS63" s="50">
        <f t="shared" si="73"/>
        <v>5</v>
      </c>
      <c r="AT63" s="31"/>
      <c r="AU63" s="12" t="str">
        <f t="shared" si="74"/>
        <v>X</v>
      </c>
      <c r="AV63" s="31">
        <f t="shared" si="44"/>
        <v>5</v>
      </c>
      <c r="AW63" s="50"/>
      <c r="AX63" s="51" t="str">
        <f t="shared" si="75"/>
        <v>X</v>
      </c>
      <c r="AY63" s="50">
        <f t="shared" si="62"/>
        <v>5</v>
      </c>
      <c r="AZ63" s="31"/>
      <c r="BA63" s="12" t="str">
        <f t="shared" si="56"/>
        <v>X</v>
      </c>
      <c r="BB63" s="31">
        <f t="shared" si="57"/>
        <v>5</v>
      </c>
      <c r="BC63" s="50"/>
      <c r="BD63" s="51" t="str">
        <f>BA63</f>
        <v>X</v>
      </c>
      <c r="BE63" s="50">
        <v>5</v>
      </c>
      <c r="BF63" s="31"/>
      <c r="BG63" s="12" t="s">
        <v>21</v>
      </c>
      <c r="BH63" s="31">
        <v>5</v>
      </c>
      <c r="BI63" s="31"/>
      <c r="BJ63" s="10"/>
      <c r="BK63" s="10"/>
      <c r="BL63" s="28" t="s">
        <v>126</v>
      </c>
      <c r="BM63" s="53">
        <f t="shared" si="25"/>
        <v>1</v>
      </c>
      <c r="BN63" s="53"/>
      <c r="BO63" s="55">
        <f t="shared" si="26"/>
        <v>99</v>
      </c>
      <c r="BP63" s="55">
        <f t="shared" si="27"/>
        <v>27</v>
      </c>
      <c r="BQ63" s="12" t="s">
        <v>21</v>
      </c>
    </row>
    <row r="64" spans="1:69" ht="16.5">
      <c r="A64" s="27">
        <v>6</v>
      </c>
      <c r="B64" s="26" t="s">
        <v>60</v>
      </c>
      <c r="C64" s="48">
        <v>36</v>
      </c>
      <c r="D64" s="28"/>
      <c r="E64" s="49">
        <f t="shared" si="79"/>
        <v>36</v>
      </c>
      <c r="F64" s="28">
        <v>0</v>
      </c>
      <c r="G64" s="50"/>
      <c r="H64" s="51">
        <f t="shared" si="85"/>
        <v>36</v>
      </c>
      <c r="I64" s="50">
        <f t="shared" si="86"/>
        <v>0</v>
      </c>
      <c r="J64" s="28"/>
      <c r="K64" s="49">
        <f t="shared" si="82"/>
        <v>36</v>
      </c>
      <c r="L64" s="28">
        <f t="shared" si="83"/>
        <v>0</v>
      </c>
      <c r="M64" s="50"/>
      <c r="N64" s="51">
        <f t="shared" si="63"/>
        <v>36</v>
      </c>
      <c r="O64" s="50">
        <f aca="true" t="shared" si="87" ref="O64:O70">IF(L64="X","X",IF(M64&lt;=0,L64,"X"))</f>
        <v>0</v>
      </c>
      <c r="P64" s="28"/>
      <c r="Q64" s="49">
        <f>IF(N64="X","X",IF(P64&lt;=0,N64,"X"))</f>
        <v>36</v>
      </c>
      <c r="R64" s="28">
        <f>IF(O64="X","X",IF(P64&lt;=0,O64,"X"))</f>
        <v>0</v>
      </c>
      <c r="S64" s="50"/>
      <c r="T64" s="51">
        <f t="shared" si="80"/>
        <v>36</v>
      </c>
      <c r="U64" s="50">
        <f t="shared" si="81"/>
        <v>0</v>
      </c>
      <c r="V64" s="31"/>
      <c r="W64" s="12">
        <f t="shared" si="64"/>
        <v>36</v>
      </c>
      <c r="X64" s="31">
        <f t="shared" si="65"/>
        <v>0</v>
      </c>
      <c r="Y64" s="50"/>
      <c r="Z64" s="51">
        <f t="shared" si="66"/>
        <v>36</v>
      </c>
      <c r="AA64" s="50">
        <f t="shared" si="84"/>
        <v>0</v>
      </c>
      <c r="AB64" s="31"/>
      <c r="AC64" s="12">
        <f t="shared" si="76"/>
        <v>36</v>
      </c>
      <c r="AD64" s="31">
        <f>IF(AA64="X","X",IF(AB64&lt;=0,AA64,"X"))</f>
        <v>0</v>
      </c>
      <c r="AE64" s="50"/>
      <c r="AF64" s="51">
        <f t="shared" si="77"/>
        <v>36</v>
      </c>
      <c r="AG64" s="50">
        <f t="shared" si="78"/>
        <v>0</v>
      </c>
      <c r="AH64" s="31"/>
      <c r="AI64" s="12">
        <f t="shared" si="67"/>
        <v>36</v>
      </c>
      <c r="AJ64" s="31">
        <f t="shared" si="68"/>
        <v>0</v>
      </c>
      <c r="AK64" s="50"/>
      <c r="AL64" s="51">
        <f t="shared" si="69"/>
        <v>36</v>
      </c>
      <c r="AM64" s="50">
        <f t="shared" si="53"/>
        <v>0</v>
      </c>
      <c r="AN64" s="31"/>
      <c r="AO64" s="12">
        <f t="shared" si="70"/>
        <v>36</v>
      </c>
      <c r="AP64" s="31">
        <f t="shared" si="71"/>
        <v>0</v>
      </c>
      <c r="AQ64" s="50"/>
      <c r="AR64" s="51">
        <f t="shared" si="72"/>
        <v>36</v>
      </c>
      <c r="AS64" s="50">
        <f t="shared" si="73"/>
        <v>0</v>
      </c>
      <c r="AT64" s="31"/>
      <c r="AU64" s="12">
        <f t="shared" si="74"/>
        <v>36</v>
      </c>
      <c r="AV64" s="31">
        <f t="shared" si="44"/>
        <v>0</v>
      </c>
      <c r="AW64" s="50"/>
      <c r="AX64" s="51">
        <f t="shared" si="75"/>
        <v>36</v>
      </c>
      <c r="AY64" s="50">
        <f t="shared" si="62"/>
        <v>0</v>
      </c>
      <c r="AZ64" s="31"/>
      <c r="BA64" s="12">
        <f t="shared" si="56"/>
        <v>36</v>
      </c>
      <c r="BB64" s="31">
        <f t="shared" si="57"/>
        <v>0</v>
      </c>
      <c r="BC64" s="50"/>
      <c r="BD64" s="51">
        <f>BA64-0</f>
        <v>36</v>
      </c>
      <c r="BE64" s="50">
        <v>0</v>
      </c>
      <c r="BF64" s="31"/>
      <c r="BG64" s="12">
        <v>36</v>
      </c>
      <c r="BH64" s="31">
        <v>0</v>
      </c>
      <c r="BI64" s="31"/>
      <c r="BJ64" s="10"/>
      <c r="BK64" s="10"/>
      <c r="BL64" s="28" t="s">
        <v>126</v>
      </c>
      <c r="BM64" s="53">
        <f t="shared" si="25"/>
        <v>0</v>
      </c>
      <c r="BN64" s="53"/>
      <c r="BO64" s="55"/>
      <c r="BP64" s="55"/>
      <c r="BQ64" s="55"/>
    </row>
    <row r="65" spans="1:69" ht="16.5">
      <c r="A65" s="27">
        <v>49</v>
      </c>
      <c r="B65" s="26" t="s">
        <v>61</v>
      </c>
      <c r="C65" s="48">
        <v>36</v>
      </c>
      <c r="D65" s="28"/>
      <c r="E65" s="49">
        <f t="shared" si="79"/>
        <v>36</v>
      </c>
      <c r="F65" s="28">
        <v>0</v>
      </c>
      <c r="G65" s="50"/>
      <c r="H65" s="51">
        <f t="shared" si="85"/>
        <v>36</v>
      </c>
      <c r="I65" s="50">
        <f t="shared" si="86"/>
        <v>0</v>
      </c>
      <c r="J65" s="28"/>
      <c r="K65" s="49">
        <f t="shared" si="82"/>
        <v>36</v>
      </c>
      <c r="L65" s="28">
        <f t="shared" si="83"/>
        <v>0</v>
      </c>
      <c r="M65" s="50"/>
      <c r="N65" s="51">
        <f t="shared" si="63"/>
        <v>36</v>
      </c>
      <c r="O65" s="50">
        <f t="shared" si="87"/>
        <v>0</v>
      </c>
      <c r="P65" s="28"/>
      <c r="Q65" s="49">
        <f>IF(N65="X","X",IF(P65&lt;=0,N65,"X"))</f>
        <v>36</v>
      </c>
      <c r="R65" s="28">
        <f>IF(O65="X","X",IF(P65&lt;=0,O65,"X"))</f>
        <v>0</v>
      </c>
      <c r="S65" s="50"/>
      <c r="T65" s="51">
        <f t="shared" si="80"/>
        <v>36</v>
      </c>
      <c r="U65" s="50">
        <f t="shared" si="81"/>
        <v>0</v>
      </c>
      <c r="V65" s="31"/>
      <c r="W65" s="12">
        <f t="shared" si="64"/>
        <v>36</v>
      </c>
      <c r="X65" s="31">
        <f t="shared" si="65"/>
        <v>0</v>
      </c>
      <c r="Y65" s="50"/>
      <c r="Z65" s="51">
        <f t="shared" si="66"/>
        <v>36</v>
      </c>
      <c r="AA65" s="50">
        <f t="shared" si="84"/>
        <v>0</v>
      </c>
      <c r="AB65" s="31"/>
      <c r="AC65" s="12">
        <f t="shared" si="76"/>
        <v>36</v>
      </c>
      <c r="AD65" s="31">
        <f>IF(AA65="X","X",IF(AB65&lt;=0,AA65,"X"))</f>
        <v>0</v>
      </c>
      <c r="AE65" s="50"/>
      <c r="AF65" s="51">
        <f t="shared" si="77"/>
        <v>36</v>
      </c>
      <c r="AG65" s="50">
        <f t="shared" si="78"/>
        <v>0</v>
      </c>
      <c r="AH65" s="31"/>
      <c r="AI65" s="12">
        <f t="shared" si="67"/>
        <v>36</v>
      </c>
      <c r="AJ65" s="31">
        <f t="shared" si="68"/>
        <v>0</v>
      </c>
      <c r="AK65" s="50"/>
      <c r="AL65" s="51">
        <f t="shared" si="69"/>
        <v>36</v>
      </c>
      <c r="AM65" s="50">
        <f t="shared" si="53"/>
        <v>0</v>
      </c>
      <c r="AN65" s="31"/>
      <c r="AO65" s="12">
        <f t="shared" si="70"/>
        <v>36</v>
      </c>
      <c r="AP65" s="31">
        <f t="shared" si="71"/>
        <v>0</v>
      </c>
      <c r="AQ65" s="50"/>
      <c r="AR65" s="51">
        <f t="shared" si="72"/>
        <v>36</v>
      </c>
      <c r="AS65" s="50">
        <f t="shared" si="73"/>
        <v>0</v>
      </c>
      <c r="AT65" s="31"/>
      <c r="AU65" s="12">
        <f t="shared" si="74"/>
        <v>36</v>
      </c>
      <c r="AV65" s="31">
        <f t="shared" si="44"/>
        <v>0</v>
      </c>
      <c r="AW65" s="50"/>
      <c r="AX65" s="51">
        <f t="shared" si="75"/>
        <v>36</v>
      </c>
      <c r="AY65" s="50">
        <f t="shared" si="62"/>
        <v>0</v>
      </c>
      <c r="AZ65" s="31"/>
      <c r="BA65" s="12">
        <f t="shared" si="56"/>
        <v>36</v>
      </c>
      <c r="BB65" s="31">
        <f t="shared" si="57"/>
        <v>0</v>
      </c>
      <c r="BC65" s="50"/>
      <c r="BD65" s="51">
        <f>BA65-0</f>
        <v>36</v>
      </c>
      <c r="BE65" s="50">
        <v>0</v>
      </c>
      <c r="BF65" s="31"/>
      <c r="BG65" s="12">
        <v>36</v>
      </c>
      <c r="BH65" s="31">
        <v>0</v>
      </c>
      <c r="BI65" s="31"/>
      <c r="BJ65" s="10"/>
      <c r="BK65" s="10"/>
      <c r="BL65" s="28" t="s">
        <v>126</v>
      </c>
      <c r="BM65" s="53">
        <f t="shared" si="25"/>
        <v>0</v>
      </c>
      <c r="BN65" s="53"/>
      <c r="BO65" s="55"/>
      <c r="BP65" s="55"/>
      <c r="BQ65" s="55"/>
    </row>
    <row r="66" spans="1:69" ht="16.5">
      <c r="A66" s="27">
        <v>194</v>
      </c>
      <c r="B66" s="58" t="s">
        <v>62</v>
      </c>
      <c r="C66" s="48">
        <v>36</v>
      </c>
      <c r="D66" s="28"/>
      <c r="E66" s="49">
        <f t="shared" si="79"/>
        <v>36</v>
      </c>
      <c r="F66" s="28">
        <v>0</v>
      </c>
      <c r="G66" s="50"/>
      <c r="H66" s="51">
        <f t="shared" si="85"/>
        <v>36</v>
      </c>
      <c r="I66" s="50">
        <f t="shared" si="86"/>
        <v>0</v>
      </c>
      <c r="J66" s="28"/>
      <c r="K66" s="49">
        <f t="shared" si="82"/>
        <v>36</v>
      </c>
      <c r="L66" s="28">
        <f t="shared" si="83"/>
        <v>0</v>
      </c>
      <c r="M66" s="50"/>
      <c r="N66" s="51">
        <f t="shared" si="63"/>
        <v>36</v>
      </c>
      <c r="O66" s="50">
        <f t="shared" si="87"/>
        <v>0</v>
      </c>
      <c r="P66" s="28"/>
      <c r="Q66" s="49">
        <f>IF(N66="X","X",IF(P66&lt;=0,N66,"X"))</f>
        <v>36</v>
      </c>
      <c r="R66" s="28">
        <f>IF(O66="X","X",IF(P66&lt;=0,O66,"X"))</f>
        <v>0</v>
      </c>
      <c r="S66" s="50"/>
      <c r="T66" s="51">
        <f t="shared" si="80"/>
        <v>36</v>
      </c>
      <c r="U66" s="50">
        <f t="shared" si="81"/>
        <v>0</v>
      </c>
      <c r="V66" s="31"/>
      <c r="W66" s="12">
        <f t="shared" si="64"/>
        <v>36</v>
      </c>
      <c r="X66" s="31">
        <f t="shared" si="65"/>
        <v>0</v>
      </c>
      <c r="Y66" s="50"/>
      <c r="Z66" s="51">
        <f t="shared" si="66"/>
        <v>36</v>
      </c>
      <c r="AA66" s="50">
        <f t="shared" si="84"/>
        <v>0</v>
      </c>
      <c r="AB66" s="31"/>
      <c r="AC66" s="12">
        <f t="shared" si="76"/>
        <v>36</v>
      </c>
      <c r="AD66" s="31">
        <f>IF(AA66="X","X",IF(AB66&lt;=0,AA66,"X"))</f>
        <v>0</v>
      </c>
      <c r="AE66" s="50"/>
      <c r="AF66" s="51">
        <f t="shared" si="77"/>
        <v>36</v>
      </c>
      <c r="AG66" s="50">
        <f t="shared" si="78"/>
        <v>0</v>
      </c>
      <c r="AH66" s="31"/>
      <c r="AI66" s="12">
        <f t="shared" si="67"/>
        <v>36</v>
      </c>
      <c r="AJ66" s="31">
        <f t="shared" si="68"/>
        <v>0</v>
      </c>
      <c r="AK66" s="50"/>
      <c r="AL66" s="51">
        <f t="shared" si="69"/>
        <v>36</v>
      </c>
      <c r="AM66" s="50">
        <f t="shared" si="53"/>
        <v>0</v>
      </c>
      <c r="AN66" s="31"/>
      <c r="AO66" s="12">
        <f t="shared" si="70"/>
        <v>36</v>
      </c>
      <c r="AP66" s="31">
        <f t="shared" si="71"/>
        <v>0</v>
      </c>
      <c r="AQ66" s="50"/>
      <c r="AR66" s="51">
        <f t="shared" si="72"/>
        <v>36</v>
      </c>
      <c r="AS66" s="50">
        <f t="shared" si="73"/>
        <v>0</v>
      </c>
      <c r="AT66" s="31"/>
      <c r="AU66" s="12">
        <f t="shared" si="74"/>
        <v>36</v>
      </c>
      <c r="AV66" s="31">
        <f t="shared" si="44"/>
        <v>0</v>
      </c>
      <c r="AW66" s="50"/>
      <c r="AX66" s="51">
        <f t="shared" si="75"/>
        <v>36</v>
      </c>
      <c r="AY66" s="50">
        <f t="shared" si="62"/>
        <v>0</v>
      </c>
      <c r="AZ66" s="31"/>
      <c r="BA66" s="12">
        <f t="shared" si="56"/>
        <v>36</v>
      </c>
      <c r="BB66" s="31">
        <f t="shared" si="57"/>
        <v>0</v>
      </c>
      <c r="BC66" s="50"/>
      <c r="BD66" s="51">
        <f>BA66-0</f>
        <v>36</v>
      </c>
      <c r="BE66" s="50">
        <v>0</v>
      </c>
      <c r="BF66" s="31"/>
      <c r="BG66" s="12">
        <v>36</v>
      </c>
      <c r="BH66" s="31">
        <v>0</v>
      </c>
      <c r="BI66" s="31"/>
      <c r="BJ66" s="10"/>
      <c r="BK66" s="10"/>
      <c r="BL66" s="31" t="s">
        <v>126</v>
      </c>
      <c r="BM66" s="53">
        <f t="shared" si="25"/>
        <v>0</v>
      </c>
      <c r="BN66" s="53"/>
      <c r="BO66" s="55"/>
      <c r="BP66" s="55"/>
      <c r="BQ66" s="55"/>
    </row>
    <row r="67" spans="1:69" ht="16.5">
      <c r="A67" s="27">
        <v>1011</v>
      </c>
      <c r="B67" s="28" t="s">
        <v>173</v>
      </c>
      <c r="C67" s="48" t="s">
        <v>140</v>
      </c>
      <c r="D67" s="28"/>
      <c r="E67" s="49" t="str">
        <f t="shared" si="79"/>
        <v>X</v>
      </c>
      <c r="F67" s="28">
        <v>0</v>
      </c>
      <c r="G67" s="50"/>
      <c r="H67" s="51" t="str">
        <f t="shared" si="85"/>
        <v>X</v>
      </c>
      <c r="I67" s="50">
        <f t="shared" si="86"/>
        <v>0</v>
      </c>
      <c r="J67" s="28"/>
      <c r="K67" s="49">
        <f>IF(I67="X","X",IF(J67&lt;=0,I67,"X"))</f>
        <v>0</v>
      </c>
      <c r="L67" s="28">
        <v>0</v>
      </c>
      <c r="M67" s="50"/>
      <c r="N67" s="51">
        <f t="shared" si="63"/>
        <v>0</v>
      </c>
      <c r="O67" s="50">
        <f t="shared" si="87"/>
        <v>0</v>
      </c>
      <c r="P67" s="28"/>
      <c r="Q67" s="49">
        <f>IF(O67="X","X",IF(P67&lt;=0,O67,"X"))</f>
        <v>0</v>
      </c>
      <c r="R67" s="28">
        <v>0</v>
      </c>
      <c r="S67" s="50"/>
      <c r="T67" s="51">
        <f t="shared" si="80"/>
        <v>0</v>
      </c>
      <c r="U67" s="50">
        <f t="shared" si="81"/>
        <v>0</v>
      </c>
      <c r="V67" s="28"/>
      <c r="W67" s="49">
        <f>IF(U67="X","X",IF(V67&lt;=0,U67,"X"))</f>
        <v>0</v>
      </c>
      <c r="X67" s="28">
        <v>0</v>
      </c>
      <c r="Y67" s="50"/>
      <c r="Z67" s="51">
        <f t="shared" si="66"/>
        <v>0</v>
      </c>
      <c r="AA67" s="50">
        <f t="shared" si="84"/>
        <v>0</v>
      </c>
      <c r="AB67" s="28"/>
      <c r="AC67" s="49">
        <f>IF(AA67="X","X",IF(AB67&lt;=0,AA67,"X"))</f>
        <v>0</v>
      </c>
      <c r="AD67" s="28">
        <v>0</v>
      </c>
      <c r="AE67" s="50"/>
      <c r="AF67" s="51">
        <f t="shared" si="77"/>
        <v>0</v>
      </c>
      <c r="AG67" s="50">
        <f t="shared" si="78"/>
        <v>0</v>
      </c>
      <c r="AH67" s="31"/>
      <c r="AI67" s="12">
        <f t="shared" si="67"/>
        <v>0</v>
      </c>
      <c r="AJ67" s="31">
        <f t="shared" si="68"/>
        <v>0</v>
      </c>
      <c r="AK67" s="50"/>
      <c r="AL67" s="51">
        <f t="shared" si="69"/>
        <v>0</v>
      </c>
      <c r="AM67" s="50">
        <f t="shared" si="53"/>
        <v>0</v>
      </c>
      <c r="AN67" s="31"/>
      <c r="AO67" s="12">
        <f t="shared" si="70"/>
        <v>0</v>
      </c>
      <c r="AP67" s="31">
        <f t="shared" si="71"/>
        <v>0</v>
      </c>
      <c r="AQ67" s="50"/>
      <c r="AR67" s="51">
        <f t="shared" si="72"/>
        <v>0</v>
      </c>
      <c r="AS67" s="50">
        <f t="shared" si="73"/>
        <v>0</v>
      </c>
      <c r="AT67" s="31"/>
      <c r="AU67" s="12">
        <f t="shared" si="74"/>
        <v>0</v>
      </c>
      <c r="AV67" s="31">
        <f t="shared" si="44"/>
        <v>0</v>
      </c>
      <c r="AW67" s="50"/>
      <c r="AX67" s="51">
        <f t="shared" si="75"/>
        <v>0</v>
      </c>
      <c r="AY67" s="50">
        <f t="shared" si="62"/>
        <v>0</v>
      </c>
      <c r="AZ67" s="31"/>
      <c r="BA67" s="12">
        <f t="shared" si="56"/>
        <v>0</v>
      </c>
      <c r="BB67" s="31">
        <f t="shared" si="57"/>
        <v>0</v>
      </c>
      <c r="BC67" s="50"/>
      <c r="BD67" s="51">
        <f>BA67-0</f>
        <v>0</v>
      </c>
      <c r="BE67" s="50">
        <v>0</v>
      </c>
      <c r="BF67" s="31"/>
      <c r="BG67" s="12">
        <v>0</v>
      </c>
      <c r="BH67" s="31">
        <v>0</v>
      </c>
      <c r="BI67" s="31"/>
      <c r="BJ67" s="10"/>
      <c r="BK67" s="10"/>
      <c r="BL67" s="28" t="s">
        <v>126</v>
      </c>
      <c r="BM67" s="53">
        <f t="shared" si="25"/>
        <v>0</v>
      </c>
      <c r="BN67" s="53"/>
      <c r="BO67" s="55"/>
      <c r="BP67" s="55"/>
      <c r="BQ67" s="55"/>
    </row>
    <row r="68" spans="1:69" ht="16.5">
      <c r="A68" s="28">
        <v>1234</v>
      </c>
      <c r="B68" s="26" t="s">
        <v>174</v>
      </c>
      <c r="C68" s="48" t="s">
        <v>21</v>
      </c>
      <c r="D68" s="28"/>
      <c r="E68" s="49" t="str">
        <f t="shared" si="79"/>
        <v>X</v>
      </c>
      <c r="F68" s="28">
        <v>0</v>
      </c>
      <c r="G68" s="50"/>
      <c r="H68" s="51" t="str">
        <f t="shared" si="85"/>
        <v>X</v>
      </c>
      <c r="I68" s="50">
        <f t="shared" si="86"/>
        <v>0</v>
      </c>
      <c r="J68" s="28"/>
      <c r="K68" s="49" t="str">
        <f>IF(H68="X","X",IF(J68&lt;=0,H68,"X"))</f>
        <v>X</v>
      </c>
      <c r="L68" s="28">
        <f>IF(I68="X","X",IF(J68&lt;=0,I68,"X"))</f>
        <v>0</v>
      </c>
      <c r="M68" s="50"/>
      <c r="N68" s="51" t="str">
        <f t="shared" si="63"/>
        <v>X</v>
      </c>
      <c r="O68" s="50">
        <f t="shared" si="87"/>
        <v>0</v>
      </c>
      <c r="P68" s="28"/>
      <c r="Q68" s="49" t="str">
        <f>IF(N68="X","X",IF(P68&lt;=0,N68,"X"))</f>
        <v>X</v>
      </c>
      <c r="R68" s="28">
        <f>IF(O68="X","X",IF(P68&lt;=0,O68,"X"))</f>
        <v>0</v>
      </c>
      <c r="S68" s="50"/>
      <c r="T68" s="51" t="str">
        <f t="shared" si="80"/>
        <v>X</v>
      </c>
      <c r="U68" s="50">
        <f t="shared" si="81"/>
        <v>0</v>
      </c>
      <c r="V68" s="31"/>
      <c r="W68" s="12" t="str">
        <f>IF(T68="X","X",IF(V68&lt;=0,T68,"X"))</f>
        <v>X</v>
      </c>
      <c r="X68" s="31">
        <f>IF(U68="X","X",IF(V68&lt;=0,U68,"X"))</f>
        <v>0</v>
      </c>
      <c r="Y68" s="50"/>
      <c r="Z68" s="51" t="str">
        <f t="shared" si="66"/>
        <v>X</v>
      </c>
      <c r="AA68" s="50">
        <f t="shared" si="84"/>
        <v>0</v>
      </c>
      <c r="AB68" s="31"/>
      <c r="AC68" s="12" t="str">
        <f>IF(Z68="X","X",IF(AB68&lt;=0,Z68,"X"))</f>
        <v>X</v>
      </c>
      <c r="AD68" s="31">
        <f>IF(AA68="X","X",IF(AB68&lt;=0,AA68,"X"))</f>
        <v>0</v>
      </c>
      <c r="AE68" s="50"/>
      <c r="AF68" s="51" t="str">
        <f t="shared" si="77"/>
        <v>X</v>
      </c>
      <c r="AG68" s="50">
        <f t="shared" si="78"/>
        <v>0</v>
      </c>
      <c r="AH68" s="31"/>
      <c r="AI68" s="12" t="str">
        <f t="shared" si="67"/>
        <v>X</v>
      </c>
      <c r="AJ68" s="31">
        <f t="shared" si="68"/>
        <v>0</v>
      </c>
      <c r="AK68" s="50"/>
      <c r="AL68" s="51" t="str">
        <f t="shared" si="69"/>
        <v>X</v>
      </c>
      <c r="AM68" s="50">
        <f t="shared" si="53"/>
        <v>0</v>
      </c>
      <c r="AN68" s="31"/>
      <c r="AO68" s="12" t="str">
        <f t="shared" si="70"/>
        <v>X</v>
      </c>
      <c r="AP68" s="31">
        <f t="shared" si="71"/>
        <v>0</v>
      </c>
      <c r="AQ68" s="50"/>
      <c r="AR68" s="51" t="str">
        <f t="shared" si="72"/>
        <v>X</v>
      </c>
      <c r="AS68" s="50">
        <f t="shared" si="73"/>
        <v>0</v>
      </c>
      <c r="AT68" s="31"/>
      <c r="AU68" s="12" t="str">
        <f t="shared" si="74"/>
        <v>X</v>
      </c>
      <c r="AV68" s="31">
        <f t="shared" si="44"/>
        <v>0</v>
      </c>
      <c r="AW68" s="50"/>
      <c r="AX68" s="51" t="str">
        <f t="shared" si="75"/>
        <v>X</v>
      </c>
      <c r="AY68" s="50">
        <f t="shared" si="62"/>
        <v>0</v>
      </c>
      <c r="AZ68" s="31"/>
      <c r="BA68" s="12" t="str">
        <f t="shared" si="56"/>
        <v>X</v>
      </c>
      <c r="BB68" s="31">
        <f t="shared" si="57"/>
        <v>0</v>
      </c>
      <c r="BC68" s="50"/>
      <c r="BD68" s="51" t="str">
        <f>BA68</f>
        <v>X</v>
      </c>
      <c r="BE68" s="50">
        <v>0</v>
      </c>
      <c r="BF68" s="31"/>
      <c r="BG68" s="12" t="s">
        <v>21</v>
      </c>
      <c r="BH68" s="31">
        <v>0</v>
      </c>
      <c r="BI68" s="31"/>
      <c r="BJ68" s="10"/>
      <c r="BK68" s="10"/>
      <c r="BL68" s="28" t="s">
        <v>126</v>
      </c>
      <c r="BM68" s="53">
        <f t="shared" si="25"/>
        <v>0</v>
      </c>
      <c r="BN68" s="53"/>
      <c r="BO68" s="55"/>
      <c r="BP68" s="55"/>
      <c r="BQ68" s="55"/>
    </row>
    <row r="69" spans="1:69" ht="16.5">
      <c r="A69" s="28">
        <v>1565</v>
      </c>
      <c r="B69" s="26" t="s">
        <v>63</v>
      </c>
      <c r="C69" s="48" t="s">
        <v>21</v>
      </c>
      <c r="D69" s="28"/>
      <c r="E69" s="49" t="str">
        <f t="shared" si="79"/>
        <v>X</v>
      </c>
      <c r="F69" s="28">
        <v>0</v>
      </c>
      <c r="G69" s="50"/>
      <c r="H69" s="51" t="str">
        <f t="shared" si="85"/>
        <v>X</v>
      </c>
      <c r="I69" s="50">
        <f t="shared" si="86"/>
        <v>0</v>
      </c>
      <c r="J69" s="28"/>
      <c r="K69" s="49" t="str">
        <f>IF(H69="X","X",IF(J69&lt;=0,H69,"X"))</f>
        <v>X</v>
      </c>
      <c r="L69" s="28">
        <f>IF(I69="X","X",IF(J69&lt;=0,I69,"X"))</f>
        <v>0</v>
      </c>
      <c r="M69" s="50"/>
      <c r="N69" s="51" t="str">
        <f t="shared" si="63"/>
        <v>X</v>
      </c>
      <c r="O69" s="50">
        <f t="shared" si="87"/>
        <v>0</v>
      </c>
      <c r="P69" s="28"/>
      <c r="Q69" s="49" t="str">
        <f>IF(N69="X","X",IF(P69&lt;=0,N69,"X"))</f>
        <v>X</v>
      </c>
      <c r="R69" s="28">
        <f>IF(O69="X","X",IF(P69&lt;=0,O69,"X"))</f>
        <v>0</v>
      </c>
      <c r="S69" s="50"/>
      <c r="T69" s="51" t="str">
        <f t="shared" si="80"/>
        <v>X</v>
      </c>
      <c r="U69" s="50">
        <f t="shared" si="81"/>
        <v>0</v>
      </c>
      <c r="V69" s="31"/>
      <c r="W69" s="12" t="str">
        <f>IF(T69="X","X",IF(V69&lt;=0,T69,"X"))</f>
        <v>X</v>
      </c>
      <c r="X69" s="31">
        <f>IF(U69="X","X",IF(V69&lt;=0,U69,"X"))</f>
        <v>0</v>
      </c>
      <c r="Y69" s="50"/>
      <c r="Z69" s="51" t="str">
        <f t="shared" si="66"/>
        <v>X</v>
      </c>
      <c r="AA69" s="50">
        <f t="shared" si="84"/>
        <v>0</v>
      </c>
      <c r="AB69" s="31"/>
      <c r="AC69" s="12" t="str">
        <f>IF(Z69="X","X",IF(AB69&lt;=0,Z69,"X"))</f>
        <v>X</v>
      </c>
      <c r="AD69" s="31">
        <f>IF(AA69="X","X",IF(AB69&lt;=0,AA69,"X"))</f>
        <v>0</v>
      </c>
      <c r="AE69" s="50"/>
      <c r="AF69" s="51" t="str">
        <f t="shared" si="77"/>
        <v>X</v>
      </c>
      <c r="AG69" s="50">
        <f t="shared" si="78"/>
        <v>0</v>
      </c>
      <c r="AH69" s="31"/>
      <c r="AI69" s="12" t="str">
        <f t="shared" si="67"/>
        <v>X</v>
      </c>
      <c r="AJ69" s="31">
        <f t="shared" si="68"/>
        <v>0</v>
      </c>
      <c r="AK69" s="50"/>
      <c r="AL69" s="51" t="str">
        <f t="shared" si="69"/>
        <v>X</v>
      </c>
      <c r="AM69" s="50">
        <f t="shared" si="53"/>
        <v>0</v>
      </c>
      <c r="AN69" s="31"/>
      <c r="AO69" s="12" t="str">
        <f t="shared" si="70"/>
        <v>X</v>
      </c>
      <c r="AP69" s="31">
        <f t="shared" si="71"/>
        <v>0</v>
      </c>
      <c r="AQ69" s="50"/>
      <c r="AR69" s="51" t="str">
        <f t="shared" si="72"/>
        <v>X</v>
      </c>
      <c r="AS69" s="50">
        <f t="shared" si="73"/>
        <v>0</v>
      </c>
      <c r="AT69" s="31"/>
      <c r="AU69" s="12" t="str">
        <f t="shared" si="74"/>
        <v>X</v>
      </c>
      <c r="AV69" s="31">
        <f t="shared" si="44"/>
        <v>0</v>
      </c>
      <c r="AW69" s="50"/>
      <c r="AX69" s="51" t="str">
        <f t="shared" si="75"/>
        <v>X</v>
      </c>
      <c r="AY69" s="50">
        <f t="shared" si="62"/>
        <v>0</v>
      </c>
      <c r="AZ69" s="31"/>
      <c r="BA69" s="12" t="str">
        <f t="shared" si="56"/>
        <v>X</v>
      </c>
      <c r="BB69" s="31">
        <f t="shared" si="57"/>
        <v>0</v>
      </c>
      <c r="BC69" s="50"/>
      <c r="BD69" s="51" t="str">
        <f>BA69</f>
        <v>X</v>
      </c>
      <c r="BE69" s="50">
        <v>0</v>
      </c>
      <c r="BF69" s="31"/>
      <c r="BG69" s="12" t="s">
        <v>21</v>
      </c>
      <c r="BH69" s="31">
        <v>0</v>
      </c>
      <c r="BI69" s="31"/>
      <c r="BJ69" s="10"/>
      <c r="BK69" s="10"/>
      <c r="BL69" s="28" t="s">
        <v>126</v>
      </c>
      <c r="BM69" s="53">
        <f t="shared" si="25"/>
        <v>0</v>
      </c>
      <c r="BN69" s="53"/>
      <c r="BO69" s="55"/>
      <c r="BP69" s="55"/>
      <c r="BQ69" s="55"/>
    </row>
    <row r="70" spans="1:69" ht="16.5">
      <c r="A70" s="28">
        <v>1806</v>
      </c>
      <c r="B70" s="26" t="s">
        <v>64</v>
      </c>
      <c r="C70" s="48">
        <v>35</v>
      </c>
      <c r="D70" s="28"/>
      <c r="E70" s="49">
        <f t="shared" si="79"/>
        <v>35</v>
      </c>
      <c r="F70" s="28">
        <v>0</v>
      </c>
      <c r="G70" s="50"/>
      <c r="H70" s="51">
        <f t="shared" si="85"/>
        <v>35</v>
      </c>
      <c r="I70" s="50">
        <f t="shared" si="86"/>
        <v>0</v>
      </c>
      <c r="J70" s="28"/>
      <c r="K70" s="49">
        <f>IF(H70="X","X",IF(J70&lt;=0,H70,"X"))</f>
        <v>35</v>
      </c>
      <c r="L70" s="28">
        <f>IF(I70="X","X",IF(J70&lt;=0,I70,"X"))</f>
        <v>0</v>
      </c>
      <c r="M70" s="50"/>
      <c r="N70" s="51">
        <f t="shared" si="63"/>
        <v>35</v>
      </c>
      <c r="O70" s="50">
        <f t="shared" si="87"/>
        <v>0</v>
      </c>
      <c r="P70" s="28"/>
      <c r="Q70" s="49">
        <f>IF(N70="X","X",IF(P70&lt;=0,N70,"X"))</f>
        <v>35</v>
      </c>
      <c r="R70" s="28">
        <f>IF(O70="X","X",IF(P70&lt;=0,O70,"X"))</f>
        <v>0</v>
      </c>
      <c r="S70" s="50"/>
      <c r="T70" s="51">
        <f t="shared" si="80"/>
        <v>35</v>
      </c>
      <c r="U70" s="50">
        <f t="shared" si="81"/>
        <v>0</v>
      </c>
      <c r="V70" s="31"/>
      <c r="W70" s="12">
        <f>IF(T70="X","X",IF(V70&lt;=0,T70,"X"))</f>
        <v>35</v>
      </c>
      <c r="X70" s="31">
        <f>IF(U70="X","X",IF(V70&lt;=0,U70,"X"))</f>
        <v>0</v>
      </c>
      <c r="Y70" s="50"/>
      <c r="Z70" s="51">
        <f t="shared" si="66"/>
        <v>35</v>
      </c>
      <c r="AA70" s="50">
        <f t="shared" si="84"/>
        <v>0</v>
      </c>
      <c r="AB70" s="31"/>
      <c r="AC70" s="12">
        <f>IF(Z70="X","X",IF(AB70&lt;=0,Z70,"X"))</f>
        <v>35</v>
      </c>
      <c r="AD70" s="31">
        <f>IF(AA70="X","X",IF(AB70&lt;=0,AA70,"X"))</f>
        <v>0</v>
      </c>
      <c r="AE70" s="50"/>
      <c r="AF70" s="51">
        <f t="shared" si="77"/>
        <v>35</v>
      </c>
      <c r="AG70" s="50">
        <f t="shared" si="78"/>
        <v>0</v>
      </c>
      <c r="AH70" s="31"/>
      <c r="AI70" s="12">
        <f t="shared" si="67"/>
        <v>35</v>
      </c>
      <c r="AJ70" s="31">
        <f t="shared" si="68"/>
        <v>0</v>
      </c>
      <c r="AK70" s="50"/>
      <c r="AL70" s="51">
        <f t="shared" si="69"/>
        <v>35</v>
      </c>
      <c r="AM70" s="50">
        <f t="shared" si="53"/>
        <v>0</v>
      </c>
      <c r="AN70" s="31"/>
      <c r="AO70" s="12">
        <f t="shared" si="70"/>
        <v>35</v>
      </c>
      <c r="AP70" s="31">
        <f t="shared" si="71"/>
        <v>0</v>
      </c>
      <c r="AQ70" s="50"/>
      <c r="AR70" s="51">
        <f t="shared" si="72"/>
        <v>35</v>
      </c>
      <c r="AS70" s="50">
        <f t="shared" si="73"/>
        <v>0</v>
      </c>
      <c r="AT70" s="31"/>
      <c r="AU70" s="12">
        <f t="shared" si="74"/>
        <v>35</v>
      </c>
      <c r="AV70" s="31">
        <f t="shared" si="44"/>
        <v>0</v>
      </c>
      <c r="AW70" s="50"/>
      <c r="AX70" s="51">
        <f t="shared" si="75"/>
        <v>35</v>
      </c>
      <c r="AY70" s="50">
        <f t="shared" si="62"/>
        <v>0</v>
      </c>
      <c r="AZ70" s="31"/>
      <c r="BA70" s="12">
        <f t="shared" si="56"/>
        <v>35</v>
      </c>
      <c r="BB70" s="31">
        <f t="shared" si="57"/>
        <v>0</v>
      </c>
      <c r="BC70" s="50"/>
      <c r="BD70" s="51">
        <f>BA70-0</f>
        <v>35</v>
      </c>
      <c r="BE70" s="50">
        <v>0</v>
      </c>
      <c r="BF70" s="31"/>
      <c r="BG70" s="12">
        <v>35</v>
      </c>
      <c r="BH70" s="31">
        <v>0</v>
      </c>
      <c r="BI70" s="31"/>
      <c r="BJ70" s="10"/>
      <c r="BK70" s="10"/>
      <c r="BL70" s="28" t="s">
        <v>126</v>
      </c>
      <c r="BM70" s="53">
        <f t="shared" si="25"/>
        <v>0</v>
      </c>
      <c r="BN70" s="53"/>
      <c r="BO70" s="55"/>
      <c r="BP70" s="55"/>
      <c r="BQ70" s="55"/>
    </row>
    <row r="71" spans="1:69" ht="16.5">
      <c r="A71" s="28">
        <v>1500</v>
      </c>
      <c r="B71" s="28" t="s">
        <v>81</v>
      </c>
      <c r="C71" s="71">
        <v>13</v>
      </c>
      <c r="D71" s="28"/>
      <c r="E71" s="72"/>
      <c r="F71" s="49"/>
      <c r="G71" s="28"/>
      <c r="H71" s="72"/>
      <c r="I71" s="49"/>
      <c r="J71" s="28"/>
      <c r="K71" s="72"/>
      <c r="L71" s="49"/>
      <c r="M71" s="28"/>
      <c r="N71" s="72"/>
      <c r="O71" s="49"/>
      <c r="P71" s="28"/>
      <c r="Q71" s="72"/>
      <c r="R71" s="49"/>
      <c r="S71" s="28"/>
      <c r="T71" s="72"/>
      <c r="U71" s="49"/>
      <c r="V71" s="28"/>
      <c r="W71" s="72"/>
      <c r="X71" s="28"/>
      <c r="Y71" s="72"/>
      <c r="Z71" s="49"/>
      <c r="AA71" s="28"/>
      <c r="AB71" s="72"/>
      <c r="AC71" s="49"/>
      <c r="AD71" s="28"/>
      <c r="AE71" s="72"/>
      <c r="AF71" s="49"/>
      <c r="AG71" s="28"/>
      <c r="AH71" s="72"/>
      <c r="AI71" s="49"/>
      <c r="AJ71" s="28"/>
      <c r="AK71" s="72"/>
      <c r="AL71" s="49"/>
      <c r="AM71" s="28"/>
      <c r="AN71" s="72"/>
      <c r="AO71" s="49"/>
      <c r="AP71" s="28"/>
      <c r="AQ71" s="72"/>
      <c r="AR71" s="28"/>
      <c r="AS71" s="72"/>
      <c r="AT71" s="49"/>
      <c r="AU71" s="28"/>
      <c r="AV71" s="72"/>
      <c r="AW71" s="49"/>
      <c r="AX71" s="28"/>
      <c r="AY71" s="72"/>
      <c r="AZ71" s="49"/>
      <c r="BA71" s="28"/>
      <c r="BB71" s="72"/>
      <c r="BC71" s="49"/>
      <c r="BD71" s="28"/>
      <c r="BE71" s="72"/>
      <c r="BF71" s="49"/>
      <c r="BG71" s="28"/>
      <c r="BH71" s="72"/>
      <c r="BI71" s="49"/>
      <c r="BJ71" s="28"/>
      <c r="BK71" s="72"/>
      <c r="BL71" s="28"/>
      <c r="BM71" s="72"/>
      <c r="BN71" s="49"/>
      <c r="BO71" s="28"/>
      <c r="BP71" s="72"/>
      <c r="BQ71" s="49"/>
    </row>
    <row r="72" spans="1:69" ht="16.5">
      <c r="A72" s="28">
        <v>20</v>
      </c>
      <c r="B72" s="28" t="s">
        <v>65</v>
      </c>
      <c r="C72" s="71">
        <v>15</v>
      </c>
      <c r="D72" s="28"/>
      <c r="E72" s="72"/>
      <c r="F72" s="49"/>
      <c r="G72" s="28"/>
      <c r="H72" s="72"/>
      <c r="I72" s="49"/>
      <c r="J72" s="28"/>
      <c r="K72" s="72"/>
      <c r="L72" s="49"/>
      <c r="M72" s="28"/>
      <c r="N72" s="72"/>
      <c r="O72" s="49"/>
      <c r="P72" s="28"/>
      <c r="Q72" s="72"/>
      <c r="R72" s="49"/>
      <c r="S72" s="28"/>
      <c r="T72" s="72"/>
      <c r="U72" s="49"/>
      <c r="V72" s="28"/>
      <c r="W72" s="72"/>
      <c r="X72" s="28"/>
      <c r="Y72" s="72"/>
      <c r="Z72" s="49"/>
      <c r="AA72" s="28"/>
      <c r="AB72" s="72"/>
      <c r="AC72" s="49"/>
      <c r="AD72" s="28"/>
      <c r="AE72" s="72"/>
      <c r="AF72" s="49"/>
      <c r="AG72" s="28"/>
      <c r="AH72" s="72"/>
      <c r="AI72" s="49"/>
      <c r="AJ72" s="28"/>
      <c r="AK72" s="72"/>
      <c r="AL72" s="49"/>
      <c r="AM72" s="28"/>
      <c r="AN72" s="72"/>
      <c r="AO72" s="49"/>
      <c r="AP72" s="28"/>
      <c r="AQ72" s="72"/>
      <c r="AR72" s="28"/>
      <c r="AS72" s="72"/>
      <c r="AT72" s="49"/>
      <c r="AU72" s="28"/>
      <c r="AV72" s="72"/>
      <c r="AW72" s="49"/>
      <c r="AX72" s="28"/>
      <c r="AY72" s="72"/>
      <c r="AZ72" s="49"/>
      <c r="BA72" s="28"/>
      <c r="BB72" s="72"/>
      <c r="BC72" s="49"/>
      <c r="BD72" s="28"/>
      <c r="BE72" s="72"/>
      <c r="BF72" s="49"/>
      <c r="BG72" s="28"/>
      <c r="BH72" s="72"/>
      <c r="BI72" s="49"/>
      <c r="BJ72" s="28"/>
      <c r="BK72" s="72"/>
      <c r="BL72" s="28"/>
      <c r="BM72" s="72"/>
      <c r="BN72" s="49"/>
      <c r="BO72" s="28"/>
      <c r="BP72" s="72"/>
      <c r="BQ72" s="49"/>
    </row>
    <row r="73" spans="1:69" ht="16.5">
      <c r="A73" s="28">
        <v>20</v>
      </c>
      <c r="B73" s="28" t="s">
        <v>66</v>
      </c>
      <c r="C73" s="71">
        <v>15</v>
      </c>
      <c r="D73" s="28"/>
      <c r="E73" s="72"/>
      <c r="F73" s="49"/>
      <c r="G73" s="28"/>
      <c r="H73" s="72"/>
      <c r="I73" s="49"/>
      <c r="J73" s="28"/>
      <c r="K73" s="72"/>
      <c r="L73" s="49"/>
      <c r="M73" s="28"/>
      <c r="N73" s="72"/>
      <c r="O73" s="49"/>
      <c r="P73" s="28"/>
      <c r="Q73" s="72"/>
      <c r="R73" s="49"/>
      <c r="S73" s="28"/>
      <c r="T73" s="72"/>
      <c r="U73" s="49"/>
      <c r="V73" s="28"/>
      <c r="W73" s="72"/>
      <c r="X73" s="28"/>
      <c r="Y73" s="72"/>
      <c r="Z73" s="49"/>
      <c r="AA73" s="28"/>
      <c r="AB73" s="72"/>
      <c r="AC73" s="49"/>
      <c r="AD73" s="28"/>
      <c r="AE73" s="72"/>
      <c r="AF73" s="49"/>
      <c r="AG73" s="28"/>
      <c r="AH73" s="72"/>
      <c r="AI73" s="49"/>
      <c r="AJ73" s="28"/>
      <c r="AK73" s="72"/>
      <c r="AL73" s="49"/>
      <c r="AM73" s="28"/>
      <c r="AN73" s="72"/>
      <c r="AO73" s="49"/>
      <c r="AP73" s="28"/>
      <c r="AQ73" s="72"/>
      <c r="AR73" s="28"/>
      <c r="AS73" s="72"/>
      <c r="AT73" s="49"/>
      <c r="AU73" s="28"/>
      <c r="AV73" s="72"/>
      <c r="AW73" s="49"/>
      <c r="AX73" s="28"/>
      <c r="AY73" s="72"/>
      <c r="AZ73" s="49"/>
      <c r="BA73" s="28"/>
      <c r="BB73" s="72"/>
      <c r="BC73" s="49"/>
      <c r="BD73" s="28"/>
      <c r="BE73" s="72"/>
      <c r="BF73" s="49"/>
      <c r="BG73" s="28"/>
      <c r="BH73" s="72"/>
      <c r="BI73" s="49"/>
      <c r="BJ73" s="28"/>
      <c r="BK73" s="72"/>
      <c r="BL73" s="28"/>
      <c r="BM73" s="72"/>
      <c r="BN73" s="49"/>
      <c r="BO73" s="28"/>
      <c r="BP73" s="72"/>
      <c r="BQ73" s="49"/>
    </row>
    <row r="74" spans="1:69" ht="16.5">
      <c r="A74" s="28">
        <v>1607</v>
      </c>
      <c r="B74" s="28" t="s">
        <v>82</v>
      </c>
      <c r="C74" s="71">
        <v>17</v>
      </c>
      <c r="D74" s="28"/>
      <c r="E74" s="72"/>
      <c r="F74" s="49"/>
      <c r="G74" s="28"/>
      <c r="H74" s="72"/>
      <c r="I74" s="49"/>
      <c r="J74" s="28"/>
      <c r="K74" s="72"/>
      <c r="L74" s="49"/>
      <c r="M74" s="28"/>
      <c r="N74" s="72"/>
      <c r="O74" s="49"/>
      <c r="P74" s="28"/>
      <c r="Q74" s="72"/>
      <c r="R74" s="49"/>
      <c r="S74" s="28"/>
      <c r="T74" s="72"/>
      <c r="U74" s="49"/>
      <c r="V74" s="28"/>
      <c r="W74" s="72"/>
      <c r="X74" s="28"/>
      <c r="Y74" s="72"/>
      <c r="Z74" s="49"/>
      <c r="AA74" s="28"/>
      <c r="AB74" s="72"/>
      <c r="AC74" s="49"/>
      <c r="AD74" s="28"/>
      <c r="AE74" s="72"/>
      <c r="AF74" s="49"/>
      <c r="AG74" s="28"/>
      <c r="AH74" s="72"/>
      <c r="AI74" s="49"/>
      <c r="AJ74" s="28"/>
      <c r="AK74" s="72"/>
      <c r="AL74" s="49"/>
      <c r="AM74" s="28"/>
      <c r="AN74" s="72"/>
      <c r="AO74" s="49"/>
      <c r="AP74" s="28"/>
      <c r="AQ74" s="72"/>
      <c r="AR74" s="28"/>
      <c r="AS74" s="72"/>
      <c r="AT74" s="49"/>
      <c r="AU74" s="28"/>
      <c r="AV74" s="72"/>
      <c r="AW74" s="49"/>
      <c r="AX74" s="28"/>
      <c r="AY74" s="72"/>
      <c r="AZ74" s="49"/>
      <c r="BA74" s="28"/>
      <c r="BB74" s="72"/>
      <c r="BC74" s="49"/>
      <c r="BD74" s="28"/>
      <c r="BE74" s="72"/>
      <c r="BF74" s="49"/>
      <c r="BG74" s="28"/>
      <c r="BH74" s="72"/>
      <c r="BI74" s="49"/>
      <c r="BJ74" s="28"/>
      <c r="BK74" s="72"/>
      <c r="BL74" s="28"/>
      <c r="BM74" s="72"/>
      <c r="BN74" s="49"/>
      <c r="BO74" s="28"/>
      <c r="BP74" s="72"/>
      <c r="BQ74" s="49"/>
    </row>
    <row r="75" spans="1:69" ht="16.5">
      <c r="A75" s="28">
        <v>2171</v>
      </c>
      <c r="B75" s="28" t="s">
        <v>89</v>
      </c>
      <c r="C75" s="71">
        <v>17</v>
      </c>
      <c r="D75" s="28"/>
      <c r="E75" s="72"/>
      <c r="F75" s="49"/>
      <c r="G75" s="28"/>
      <c r="H75" s="72"/>
      <c r="I75" s="49"/>
      <c r="J75" s="28"/>
      <c r="K75" s="72"/>
      <c r="L75" s="49"/>
      <c r="M75" s="28"/>
      <c r="N75" s="72"/>
      <c r="O75" s="49"/>
      <c r="P75" s="28"/>
      <c r="Q75" s="72"/>
      <c r="R75" s="49"/>
      <c r="S75" s="28"/>
      <c r="T75" s="72"/>
      <c r="U75" s="49"/>
      <c r="V75" s="28"/>
      <c r="W75" s="72"/>
      <c r="X75" s="28"/>
      <c r="Y75" s="72"/>
      <c r="Z75" s="49"/>
      <c r="AA75" s="28"/>
      <c r="AB75" s="72"/>
      <c r="AC75" s="49"/>
      <c r="AD75" s="28"/>
      <c r="AE75" s="72"/>
      <c r="AF75" s="49"/>
      <c r="AG75" s="28"/>
      <c r="AH75" s="72"/>
      <c r="AI75" s="49"/>
      <c r="AJ75" s="28"/>
      <c r="AK75" s="72"/>
      <c r="AL75" s="49"/>
      <c r="AM75" s="28"/>
      <c r="AN75" s="72"/>
      <c r="AO75" s="49"/>
      <c r="AP75" s="28"/>
      <c r="AQ75" s="72"/>
      <c r="AR75" s="28"/>
      <c r="AS75" s="72"/>
      <c r="AT75" s="49"/>
      <c r="AU75" s="28"/>
      <c r="AV75" s="72"/>
      <c r="AW75" s="49"/>
      <c r="AX75" s="28"/>
      <c r="AY75" s="72"/>
      <c r="AZ75" s="49"/>
      <c r="BA75" s="28"/>
      <c r="BB75" s="72"/>
      <c r="BC75" s="49"/>
      <c r="BD75" s="28"/>
      <c r="BE75" s="72"/>
      <c r="BF75" s="49"/>
      <c r="BG75" s="28"/>
      <c r="BH75" s="72"/>
      <c r="BI75" s="49"/>
      <c r="BJ75" s="28"/>
      <c r="BK75" s="72"/>
      <c r="BL75" s="28"/>
      <c r="BM75" s="72"/>
      <c r="BN75" s="49"/>
      <c r="BO75" s="28"/>
      <c r="BP75" s="72"/>
      <c r="BQ75" s="49"/>
    </row>
    <row r="76" spans="1:69" ht="16.5">
      <c r="A76" s="28">
        <v>1867</v>
      </c>
      <c r="B76" s="28" t="s">
        <v>87</v>
      </c>
      <c r="C76" s="71">
        <v>18</v>
      </c>
      <c r="D76" s="28"/>
      <c r="E76" s="72"/>
      <c r="F76" s="49"/>
      <c r="G76" s="28"/>
      <c r="H76" s="72"/>
      <c r="I76" s="49"/>
      <c r="J76" s="28"/>
      <c r="K76" s="72"/>
      <c r="L76" s="49"/>
      <c r="M76" s="28"/>
      <c r="N76" s="72"/>
      <c r="O76" s="49"/>
      <c r="P76" s="28"/>
      <c r="Q76" s="72"/>
      <c r="R76" s="49"/>
      <c r="S76" s="28"/>
      <c r="T76" s="72"/>
      <c r="U76" s="49"/>
      <c r="V76" s="28"/>
      <c r="W76" s="72"/>
      <c r="X76" s="28"/>
      <c r="Y76" s="72"/>
      <c r="Z76" s="49"/>
      <c r="AA76" s="28"/>
      <c r="AB76" s="72"/>
      <c r="AC76" s="49"/>
      <c r="AD76" s="28"/>
      <c r="AE76" s="72"/>
      <c r="AF76" s="49"/>
      <c r="AG76" s="28"/>
      <c r="AH76" s="72"/>
      <c r="AI76" s="49"/>
      <c r="AJ76" s="28"/>
      <c r="AK76" s="72"/>
      <c r="AL76" s="49"/>
      <c r="AM76" s="28"/>
      <c r="AN76" s="72"/>
      <c r="AO76" s="49"/>
      <c r="AP76" s="28"/>
      <c r="AQ76" s="72"/>
      <c r="AR76" s="28"/>
      <c r="AS76" s="72"/>
      <c r="AT76" s="49"/>
      <c r="AU76" s="28"/>
      <c r="AV76" s="72"/>
      <c r="AW76" s="49"/>
      <c r="AX76" s="28"/>
      <c r="AY76" s="72"/>
      <c r="AZ76" s="49"/>
      <c r="BA76" s="28"/>
      <c r="BB76" s="72"/>
      <c r="BC76" s="49"/>
      <c r="BD76" s="28"/>
      <c r="BE76" s="72"/>
      <c r="BF76" s="49"/>
      <c r="BG76" s="28"/>
      <c r="BH76" s="72"/>
      <c r="BI76" s="49"/>
      <c r="BJ76" s="28"/>
      <c r="BK76" s="72"/>
      <c r="BL76" s="28"/>
      <c r="BM76" s="72"/>
      <c r="BN76" s="49"/>
      <c r="BO76" s="28"/>
      <c r="BP76" s="72"/>
      <c r="BQ76" s="49"/>
    </row>
    <row r="77" spans="1:69" ht="16.5">
      <c r="A77" s="28">
        <v>1867</v>
      </c>
      <c r="B77" s="28" t="s">
        <v>88</v>
      </c>
      <c r="C77" s="71">
        <v>18</v>
      </c>
      <c r="D77" s="28"/>
      <c r="E77" s="72"/>
      <c r="F77" s="49"/>
      <c r="G77" s="28"/>
      <c r="H77" s="72"/>
      <c r="I77" s="49"/>
      <c r="J77" s="28"/>
      <c r="K77" s="72"/>
      <c r="L77" s="49"/>
      <c r="M77" s="28"/>
      <c r="N77" s="72"/>
      <c r="O77" s="49"/>
      <c r="P77" s="28"/>
      <c r="Q77" s="72"/>
      <c r="R77" s="49"/>
      <c r="S77" s="28"/>
      <c r="T77" s="72"/>
      <c r="U77" s="49"/>
      <c r="V77" s="28"/>
      <c r="W77" s="72"/>
      <c r="X77" s="28"/>
      <c r="Y77" s="72"/>
      <c r="Z77" s="49"/>
      <c r="AA77" s="28"/>
      <c r="AB77" s="72"/>
      <c r="AC77" s="49"/>
      <c r="AD77" s="28"/>
      <c r="AE77" s="72"/>
      <c r="AF77" s="49"/>
      <c r="AG77" s="28"/>
      <c r="AH77" s="72"/>
      <c r="AI77" s="49"/>
      <c r="AJ77" s="28"/>
      <c r="AK77" s="72"/>
      <c r="AL77" s="49"/>
      <c r="AM77" s="28"/>
      <c r="AN77" s="72"/>
      <c r="AO77" s="49"/>
      <c r="AP77" s="28"/>
      <c r="AQ77" s="72"/>
      <c r="AR77" s="28"/>
      <c r="AS77" s="72"/>
      <c r="AT77" s="49"/>
      <c r="AU77" s="28"/>
      <c r="AV77" s="72"/>
      <c r="AW77" s="49"/>
      <c r="AX77" s="28"/>
      <c r="AY77" s="72"/>
      <c r="AZ77" s="49"/>
      <c r="BA77" s="28"/>
      <c r="BB77" s="72"/>
      <c r="BC77" s="49"/>
      <c r="BD77" s="28"/>
      <c r="BE77" s="72"/>
      <c r="BF77" s="49"/>
      <c r="BG77" s="28"/>
      <c r="BH77" s="72"/>
      <c r="BI77" s="49"/>
      <c r="BJ77" s="28"/>
      <c r="BK77" s="72"/>
      <c r="BL77" s="28"/>
      <c r="BM77" s="72"/>
      <c r="BN77" s="49"/>
      <c r="BO77" s="28"/>
      <c r="BP77" s="72"/>
      <c r="BQ77" s="49"/>
    </row>
    <row r="78" spans="1:69" ht="16.5">
      <c r="A78" s="28">
        <v>634</v>
      </c>
      <c r="B78" s="28" t="s">
        <v>69</v>
      </c>
      <c r="C78" s="71">
        <v>19</v>
      </c>
      <c r="D78" s="28"/>
      <c r="E78" s="72"/>
      <c r="F78" s="49"/>
      <c r="G78" s="28"/>
      <c r="H78" s="72"/>
      <c r="I78" s="49"/>
      <c r="J78" s="28"/>
      <c r="K78" s="72"/>
      <c r="L78" s="49"/>
      <c r="M78" s="28"/>
      <c r="N78" s="72"/>
      <c r="O78" s="49"/>
      <c r="P78" s="28"/>
      <c r="Q78" s="72"/>
      <c r="R78" s="49"/>
      <c r="S78" s="28"/>
      <c r="T78" s="72"/>
      <c r="U78" s="49"/>
      <c r="V78" s="28"/>
      <c r="W78" s="72"/>
      <c r="X78" s="28"/>
      <c r="Y78" s="72"/>
      <c r="Z78" s="49"/>
      <c r="AA78" s="28"/>
      <c r="AB78" s="72"/>
      <c r="AC78" s="49"/>
      <c r="AD78" s="28"/>
      <c r="AE78" s="72"/>
      <c r="AF78" s="49"/>
      <c r="AG78" s="28"/>
      <c r="AH78" s="72"/>
      <c r="AI78" s="49"/>
      <c r="AJ78" s="28"/>
      <c r="AK78" s="72"/>
      <c r="AL78" s="49"/>
      <c r="AM78" s="28"/>
      <c r="AN78" s="72"/>
      <c r="AO78" s="49"/>
      <c r="AP78" s="28"/>
      <c r="AQ78" s="72"/>
      <c r="AR78" s="28"/>
      <c r="AS78" s="72"/>
      <c r="AT78" s="49"/>
      <c r="AU78" s="28"/>
      <c r="AV78" s="72"/>
      <c r="AW78" s="49"/>
      <c r="AX78" s="28"/>
      <c r="AY78" s="72"/>
      <c r="AZ78" s="49"/>
      <c r="BA78" s="28"/>
      <c r="BB78" s="72"/>
      <c r="BC78" s="49"/>
      <c r="BD78" s="28"/>
      <c r="BE78" s="72"/>
      <c r="BF78" s="49"/>
      <c r="BG78" s="28"/>
      <c r="BH78" s="72"/>
      <c r="BI78" s="49"/>
      <c r="BJ78" s="28"/>
      <c r="BK78" s="72"/>
      <c r="BL78" s="28"/>
      <c r="BM78" s="72"/>
      <c r="BN78" s="49"/>
      <c r="BO78" s="28"/>
      <c r="BP78" s="72"/>
      <c r="BQ78" s="49"/>
    </row>
    <row r="79" spans="1:69" ht="16.5">
      <c r="A79" s="28">
        <v>801</v>
      </c>
      <c r="B79" s="28" t="s">
        <v>72</v>
      </c>
      <c r="C79" s="71">
        <v>22</v>
      </c>
      <c r="D79" s="28"/>
      <c r="E79" s="72"/>
      <c r="F79" s="49"/>
      <c r="G79" s="28"/>
      <c r="H79" s="72"/>
      <c r="I79" s="49"/>
      <c r="J79" s="28"/>
      <c r="K79" s="72"/>
      <c r="L79" s="49"/>
      <c r="M79" s="28"/>
      <c r="N79" s="72"/>
      <c r="O79" s="49"/>
      <c r="P79" s="28"/>
      <c r="Q79" s="72"/>
      <c r="R79" s="49"/>
      <c r="S79" s="28"/>
      <c r="T79" s="72"/>
      <c r="U79" s="49"/>
      <c r="V79" s="28"/>
      <c r="W79" s="72"/>
      <c r="X79" s="28"/>
      <c r="Y79" s="72"/>
      <c r="Z79" s="49"/>
      <c r="AA79" s="28"/>
      <c r="AB79" s="72"/>
      <c r="AC79" s="49"/>
      <c r="AD79" s="28"/>
      <c r="AE79" s="72"/>
      <c r="AF79" s="49"/>
      <c r="AG79" s="28"/>
      <c r="AH79" s="72"/>
      <c r="AI79" s="49"/>
      <c r="AJ79" s="28"/>
      <c r="AK79" s="72"/>
      <c r="AL79" s="49"/>
      <c r="AM79" s="28"/>
      <c r="AN79" s="72"/>
      <c r="AO79" s="49"/>
      <c r="AP79" s="28"/>
      <c r="AQ79" s="72"/>
      <c r="AR79" s="28"/>
      <c r="AS79" s="72"/>
      <c r="AT79" s="49"/>
      <c r="AU79" s="28"/>
      <c r="AV79" s="72"/>
      <c r="AW79" s="49"/>
      <c r="AX79" s="28"/>
      <c r="AY79" s="72"/>
      <c r="AZ79" s="49"/>
      <c r="BA79" s="28"/>
      <c r="BB79" s="72"/>
      <c r="BC79" s="49"/>
      <c r="BD79" s="28"/>
      <c r="BE79" s="72"/>
      <c r="BF79" s="49"/>
      <c r="BG79" s="28"/>
      <c r="BH79" s="72"/>
      <c r="BI79" s="49"/>
      <c r="BJ79" s="28"/>
      <c r="BK79" s="72"/>
      <c r="BL79" s="28"/>
      <c r="BM79" s="72"/>
      <c r="BN79" s="49"/>
      <c r="BO79" s="28"/>
      <c r="BP79" s="72"/>
      <c r="BQ79" s="49"/>
    </row>
    <row r="80" spans="1:69" ht="16.5">
      <c r="A80" s="28">
        <v>801</v>
      </c>
      <c r="B80" s="28" t="s">
        <v>73</v>
      </c>
      <c r="C80" s="71">
        <v>22</v>
      </c>
      <c r="D80" s="28"/>
      <c r="E80" s="72"/>
      <c r="F80" s="49"/>
      <c r="G80" s="28"/>
      <c r="H80" s="72"/>
      <c r="I80" s="49"/>
      <c r="J80" s="28"/>
      <c r="K80" s="72"/>
      <c r="L80" s="49"/>
      <c r="M80" s="28"/>
      <c r="N80" s="72"/>
      <c r="O80" s="49"/>
      <c r="P80" s="28"/>
      <c r="Q80" s="72"/>
      <c r="R80" s="49"/>
      <c r="S80" s="28"/>
      <c r="T80" s="72"/>
      <c r="U80" s="49"/>
      <c r="V80" s="28"/>
      <c r="W80" s="72"/>
      <c r="X80" s="28"/>
      <c r="Y80" s="72"/>
      <c r="Z80" s="49"/>
      <c r="AA80" s="28"/>
      <c r="AB80" s="72"/>
      <c r="AC80" s="49"/>
      <c r="AD80" s="28"/>
      <c r="AE80" s="72"/>
      <c r="AF80" s="49"/>
      <c r="AG80" s="28"/>
      <c r="AH80" s="72"/>
      <c r="AI80" s="49"/>
      <c r="AJ80" s="28"/>
      <c r="AK80" s="72"/>
      <c r="AL80" s="49"/>
      <c r="AM80" s="28"/>
      <c r="AN80" s="72"/>
      <c r="AO80" s="49"/>
      <c r="AP80" s="28"/>
      <c r="AQ80" s="72"/>
      <c r="AR80" s="28"/>
      <c r="AS80" s="72"/>
      <c r="AT80" s="49"/>
      <c r="AU80" s="28"/>
      <c r="AV80" s="72"/>
      <c r="AW80" s="49"/>
      <c r="AX80" s="28"/>
      <c r="AY80" s="72"/>
      <c r="AZ80" s="49"/>
      <c r="BA80" s="28"/>
      <c r="BB80" s="72"/>
      <c r="BC80" s="49"/>
      <c r="BD80" s="28"/>
      <c r="BE80" s="72"/>
      <c r="BF80" s="49"/>
      <c r="BG80" s="28"/>
      <c r="BH80" s="72"/>
      <c r="BI80" s="49"/>
      <c r="BJ80" s="28"/>
      <c r="BK80" s="72"/>
      <c r="BL80" s="28"/>
      <c r="BM80" s="72"/>
      <c r="BN80" s="49"/>
      <c r="BO80" s="28"/>
      <c r="BP80" s="72"/>
      <c r="BQ80" s="49"/>
    </row>
    <row r="81" spans="1:69" ht="16.5">
      <c r="A81" s="28">
        <v>2171</v>
      </c>
      <c r="B81" s="28" t="s">
        <v>90</v>
      </c>
      <c r="C81" s="71">
        <v>23</v>
      </c>
      <c r="D81" s="28"/>
      <c r="E81" s="72"/>
      <c r="F81" s="49"/>
      <c r="G81" s="28"/>
      <c r="H81" s="72"/>
      <c r="I81" s="49"/>
      <c r="J81" s="28"/>
      <c r="K81" s="72"/>
      <c r="L81" s="49"/>
      <c r="M81" s="28"/>
      <c r="N81" s="72"/>
      <c r="O81" s="49"/>
      <c r="P81" s="28"/>
      <c r="Q81" s="72"/>
      <c r="R81" s="49"/>
      <c r="S81" s="28"/>
      <c r="T81" s="72"/>
      <c r="U81" s="49"/>
      <c r="V81" s="28"/>
      <c r="W81" s="72"/>
      <c r="X81" s="28"/>
      <c r="Y81" s="72"/>
      <c r="Z81" s="49"/>
      <c r="AA81" s="28"/>
      <c r="AB81" s="72"/>
      <c r="AC81" s="49"/>
      <c r="AD81" s="28"/>
      <c r="AE81" s="72"/>
      <c r="AF81" s="49"/>
      <c r="AG81" s="28"/>
      <c r="AH81" s="72"/>
      <c r="AI81" s="49"/>
      <c r="AJ81" s="28"/>
      <c r="AK81" s="72"/>
      <c r="AL81" s="49"/>
      <c r="AM81" s="28"/>
      <c r="AN81" s="72"/>
      <c r="AO81" s="49"/>
      <c r="AP81" s="28"/>
      <c r="AQ81" s="72"/>
      <c r="AR81" s="28"/>
      <c r="AS81" s="72"/>
      <c r="AT81" s="49"/>
      <c r="AU81" s="28"/>
      <c r="AV81" s="72"/>
      <c r="AW81" s="49"/>
      <c r="AX81" s="28"/>
      <c r="AY81" s="72"/>
      <c r="AZ81" s="49"/>
      <c r="BA81" s="28"/>
      <c r="BB81" s="72"/>
      <c r="BC81" s="49"/>
      <c r="BD81" s="28"/>
      <c r="BE81" s="72"/>
      <c r="BF81" s="49"/>
      <c r="BG81" s="28"/>
      <c r="BH81" s="72"/>
      <c r="BI81" s="49"/>
      <c r="BJ81" s="28"/>
      <c r="BK81" s="72"/>
      <c r="BL81" s="28"/>
      <c r="BM81" s="72"/>
      <c r="BN81" s="49"/>
      <c r="BO81" s="28"/>
      <c r="BP81" s="72"/>
      <c r="BQ81" s="49"/>
    </row>
    <row r="82" spans="1:69" ht="16.5">
      <c r="A82" s="28"/>
      <c r="B82" s="28" t="s">
        <v>92</v>
      </c>
      <c r="C82" s="71">
        <v>24</v>
      </c>
      <c r="D82" s="28"/>
      <c r="E82" s="72"/>
      <c r="F82" s="49"/>
      <c r="G82" s="28"/>
      <c r="H82" s="72"/>
      <c r="I82" s="49"/>
      <c r="J82" s="28"/>
      <c r="K82" s="72"/>
      <c r="L82" s="49"/>
      <c r="M82" s="28"/>
      <c r="N82" s="72"/>
      <c r="O82" s="49"/>
      <c r="P82" s="28"/>
      <c r="Q82" s="72"/>
      <c r="R82" s="49"/>
      <c r="S82" s="28"/>
      <c r="T82" s="72"/>
      <c r="U82" s="49"/>
      <c r="V82" s="28"/>
      <c r="W82" s="72"/>
      <c r="X82" s="28"/>
      <c r="Y82" s="72"/>
      <c r="Z82" s="49"/>
      <c r="AA82" s="28"/>
      <c r="AB82" s="72"/>
      <c r="AC82" s="49"/>
      <c r="AD82" s="28"/>
      <c r="AE82" s="72"/>
      <c r="AF82" s="49"/>
      <c r="AG82" s="28"/>
      <c r="AH82" s="72"/>
      <c r="AI82" s="49"/>
      <c r="AJ82" s="28"/>
      <c r="AK82" s="72"/>
      <c r="AL82" s="49"/>
      <c r="AM82" s="28"/>
      <c r="AN82" s="72"/>
      <c r="AO82" s="49"/>
      <c r="AP82" s="28"/>
      <c r="AQ82" s="72"/>
      <c r="AR82" s="28"/>
      <c r="AS82" s="72"/>
      <c r="AT82" s="49"/>
      <c r="AU82" s="28"/>
      <c r="AV82" s="72"/>
      <c r="AW82" s="49"/>
      <c r="AX82" s="28"/>
      <c r="AY82" s="72"/>
      <c r="AZ82" s="49"/>
      <c r="BA82" s="28"/>
      <c r="BB82" s="72"/>
      <c r="BC82" s="49"/>
      <c r="BD82" s="28"/>
      <c r="BE82" s="72"/>
      <c r="BF82" s="49"/>
      <c r="BG82" s="28"/>
      <c r="BH82" s="72"/>
      <c r="BI82" s="49"/>
      <c r="BJ82" s="28"/>
      <c r="BK82" s="72"/>
      <c r="BL82" s="28"/>
      <c r="BM82" s="72"/>
      <c r="BN82" s="49"/>
      <c r="BO82" s="28"/>
      <c r="BP82" s="72"/>
      <c r="BQ82" s="49"/>
    </row>
    <row r="83" spans="1:69" ht="16.5">
      <c r="A83" s="28"/>
      <c r="B83" s="28" t="s">
        <v>94</v>
      </c>
      <c r="C83" s="71">
        <v>24</v>
      </c>
      <c r="D83" s="28"/>
      <c r="E83" s="72"/>
      <c r="F83" s="49"/>
      <c r="G83" s="28"/>
      <c r="H83" s="72"/>
      <c r="I83" s="49"/>
      <c r="J83" s="28"/>
      <c r="K83" s="72"/>
      <c r="L83" s="49"/>
      <c r="M83" s="28"/>
      <c r="N83" s="72"/>
      <c r="O83" s="49"/>
      <c r="P83" s="28"/>
      <c r="Q83" s="72"/>
      <c r="R83" s="49"/>
      <c r="S83" s="28"/>
      <c r="T83" s="72"/>
      <c r="U83" s="49"/>
      <c r="V83" s="28"/>
      <c r="W83" s="72"/>
      <c r="X83" s="28"/>
      <c r="Y83" s="72"/>
      <c r="Z83" s="49"/>
      <c r="AA83" s="28"/>
      <c r="AB83" s="72"/>
      <c r="AC83" s="49"/>
      <c r="AD83" s="28"/>
      <c r="AE83" s="72"/>
      <c r="AF83" s="49"/>
      <c r="AG83" s="28"/>
      <c r="AH83" s="72"/>
      <c r="AI83" s="49"/>
      <c r="AJ83" s="28"/>
      <c r="AK83" s="72"/>
      <c r="AL83" s="49"/>
      <c r="AM83" s="28"/>
      <c r="AN83" s="72"/>
      <c r="AO83" s="49"/>
      <c r="AP83" s="28"/>
      <c r="AQ83" s="72"/>
      <c r="AR83" s="28"/>
      <c r="AS83" s="72"/>
      <c r="AT83" s="49"/>
      <c r="AU83" s="28"/>
      <c r="AV83" s="72"/>
      <c r="AW83" s="49"/>
      <c r="AX83" s="28"/>
      <c r="AY83" s="72"/>
      <c r="AZ83" s="49"/>
      <c r="BA83" s="28"/>
      <c r="BB83" s="72"/>
      <c r="BC83" s="49"/>
      <c r="BD83" s="28"/>
      <c r="BE83" s="72"/>
      <c r="BF83" s="49"/>
      <c r="BG83" s="28"/>
      <c r="BH83" s="72"/>
      <c r="BI83" s="49"/>
      <c r="BJ83" s="28"/>
      <c r="BK83" s="72"/>
      <c r="BL83" s="28"/>
      <c r="BM83" s="72"/>
      <c r="BN83" s="49"/>
      <c r="BO83" s="28"/>
      <c r="BP83" s="72"/>
      <c r="BQ83" s="49"/>
    </row>
    <row r="84" spans="1:69" ht="16.5">
      <c r="A84" s="28">
        <v>1355</v>
      </c>
      <c r="B84" s="28" t="s">
        <v>80</v>
      </c>
      <c r="C84" s="71">
        <v>27</v>
      </c>
      <c r="D84" s="28"/>
      <c r="E84" s="72"/>
      <c r="F84" s="49"/>
      <c r="G84" s="28"/>
      <c r="H84" s="72"/>
      <c r="I84" s="49"/>
      <c r="J84" s="28"/>
      <c r="K84" s="72"/>
      <c r="L84" s="49"/>
      <c r="M84" s="28"/>
      <c r="N84" s="72"/>
      <c r="O84" s="49"/>
      <c r="P84" s="28"/>
      <c r="Q84" s="72"/>
      <c r="R84" s="49"/>
      <c r="S84" s="28"/>
      <c r="T84" s="72"/>
      <c r="U84" s="49"/>
      <c r="V84" s="28"/>
      <c r="W84" s="72"/>
      <c r="X84" s="28"/>
      <c r="Y84" s="72"/>
      <c r="Z84" s="49"/>
      <c r="AA84" s="28"/>
      <c r="AB84" s="72"/>
      <c r="AC84" s="49"/>
      <c r="AD84" s="28"/>
      <c r="AE84" s="72"/>
      <c r="AF84" s="49"/>
      <c r="AG84" s="28"/>
      <c r="AH84" s="72"/>
      <c r="AI84" s="49"/>
      <c r="AJ84" s="28"/>
      <c r="AK84" s="72"/>
      <c r="AL84" s="49"/>
      <c r="AM84" s="28"/>
      <c r="AN84" s="72"/>
      <c r="AO84" s="49"/>
      <c r="AP84" s="28"/>
      <c r="AQ84" s="72"/>
      <c r="AR84" s="28"/>
      <c r="AS84" s="72"/>
      <c r="AT84" s="49"/>
      <c r="AU84" s="28"/>
      <c r="AV84" s="72"/>
      <c r="AW84" s="49"/>
      <c r="AX84" s="28"/>
      <c r="AY84" s="72"/>
      <c r="AZ84" s="49"/>
      <c r="BA84" s="28"/>
      <c r="BB84" s="72"/>
      <c r="BC84" s="49"/>
      <c r="BD84" s="28"/>
      <c r="BE84" s="72"/>
      <c r="BF84" s="49"/>
      <c r="BG84" s="28"/>
      <c r="BH84" s="72"/>
      <c r="BI84" s="49"/>
      <c r="BJ84" s="28"/>
      <c r="BK84" s="72"/>
      <c r="BL84" s="28"/>
      <c r="BM84" s="72"/>
      <c r="BN84" s="49"/>
      <c r="BO84" s="28"/>
      <c r="BP84" s="72"/>
      <c r="BQ84" s="49"/>
    </row>
    <row r="85" spans="1:69" ht="16.5">
      <c r="A85" s="28">
        <v>1681</v>
      </c>
      <c r="B85" s="28" t="s">
        <v>85</v>
      </c>
      <c r="C85" s="71">
        <v>27</v>
      </c>
      <c r="D85" s="28"/>
      <c r="E85" s="72"/>
      <c r="F85" s="49"/>
      <c r="G85" s="28"/>
      <c r="H85" s="72"/>
      <c r="I85" s="49"/>
      <c r="J85" s="28"/>
      <c r="K85" s="72"/>
      <c r="L85" s="49"/>
      <c r="M85" s="28"/>
      <c r="N85" s="72"/>
      <c r="O85" s="49"/>
      <c r="P85" s="28"/>
      <c r="Q85" s="72"/>
      <c r="R85" s="49"/>
      <c r="S85" s="28"/>
      <c r="T85" s="72"/>
      <c r="U85" s="49"/>
      <c r="V85" s="28"/>
      <c r="W85" s="72"/>
      <c r="X85" s="28"/>
      <c r="Y85" s="72"/>
      <c r="Z85" s="49"/>
      <c r="AA85" s="28"/>
      <c r="AB85" s="72"/>
      <c r="AC85" s="49"/>
      <c r="AD85" s="28"/>
      <c r="AE85" s="72"/>
      <c r="AF85" s="49"/>
      <c r="AG85" s="28"/>
      <c r="AH85" s="72"/>
      <c r="AI85" s="49"/>
      <c r="AJ85" s="28"/>
      <c r="AK85" s="72"/>
      <c r="AL85" s="49"/>
      <c r="AM85" s="28"/>
      <c r="AN85" s="72"/>
      <c r="AO85" s="49"/>
      <c r="AP85" s="28"/>
      <c r="AQ85" s="72"/>
      <c r="AR85" s="28"/>
      <c r="AS85" s="72"/>
      <c r="AT85" s="49"/>
      <c r="AU85" s="28"/>
      <c r="AV85" s="72"/>
      <c r="AW85" s="49"/>
      <c r="AX85" s="28"/>
      <c r="AY85" s="72"/>
      <c r="AZ85" s="49"/>
      <c r="BA85" s="28"/>
      <c r="BB85" s="72"/>
      <c r="BC85" s="49"/>
      <c r="BD85" s="28"/>
      <c r="BE85" s="72"/>
      <c r="BF85" s="49"/>
      <c r="BG85" s="28"/>
      <c r="BH85" s="72"/>
      <c r="BI85" s="49"/>
      <c r="BJ85" s="28"/>
      <c r="BK85" s="72"/>
      <c r="BL85" s="28"/>
      <c r="BM85" s="72"/>
      <c r="BN85" s="49"/>
      <c r="BO85" s="28"/>
      <c r="BP85" s="72"/>
      <c r="BQ85" s="49"/>
    </row>
    <row r="86" spans="1:69" ht="16.5">
      <c r="A86" s="28">
        <v>1766</v>
      </c>
      <c r="B86" s="28" t="s">
        <v>86</v>
      </c>
      <c r="C86" s="71">
        <v>30</v>
      </c>
      <c r="D86" s="28"/>
      <c r="E86" s="72"/>
      <c r="F86" s="49"/>
      <c r="G86" s="28"/>
      <c r="H86" s="72"/>
      <c r="I86" s="49"/>
      <c r="J86" s="28"/>
      <c r="K86" s="72"/>
      <c r="L86" s="49"/>
      <c r="M86" s="28"/>
      <c r="N86" s="72"/>
      <c r="O86" s="49"/>
      <c r="P86" s="28"/>
      <c r="Q86" s="72"/>
      <c r="R86" s="49"/>
      <c r="S86" s="28"/>
      <c r="T86" s="72"/>
      <c r="U86" s="49"/>
      <c r="V86" s="28"/>
      <c r="W86" s="72"/>
      <c r="X86" s="28"/>
      <c r="Y86" s="72"/>
      <c r="Z86" s="49"/>
      <c r="AA86" s="28"/>
      <c r="AB86" s="72"/>
      <c r="AC86" s="49"/>
      <c r="AD86" s="28"/>
      <c r="AE86" s="72"/>
      <c r="AF86" s="49"/>
      <c r="AG86" s="28"/>
      <c r="AH86" s="72"/>
      <c r="AI86" s="49"/>
      <c r="AJ86" s="28"/>
      <c r="AK86" s="72"/>
      <c r="AL86" s="49"/>
      <c r="AM86" s="28"/>
      <c r="AN86" s="72"/>
      <c r="AO86" s="49"/>
      <c r="AP86" s="28"/>
      <c r="AQ86" s="72"/>
      <c r="AR86" s="28"/>
      <c r="AS86" s="72"/>
      <c r="AT86" s="49"/>
      <c r="AU86" s="28"/>
      <c r="AV86" s="72"/>
      <c r="AW86" s="49"/>
      <c r="AX86" s="28"/>
      <c r="AY86" s="72"/>
      <c r="AZ86" s="49"/>
      <c r="BA86" s="28"/>
      <c r="BB86" s="72"/>
      <c r="BC86" s="49"/>
      <c r="BD86" s="28"/>
      <c r="BE86" s="72"/>
      <c r="BF86" s="49"/>
      <c r="BG86" s="28"/>
      <c r="BH86" s="72"/>
      <c r="BI86" s="49"/>
      <c r="BJ86" s="28"/>
      <c r="BK86" s="72"/>
      <c r="BL86" s="28"/>
      <c r="BM86" s="72"/>
      <c r="BN86" s="49"/>
      <c r="BO86" s="28"/>
      <c r="BP86" s="72"/>
      <c r="BQ86" s="49"/>
    </row>
    <row r="87" spans="1:69" ht="16.5">
      <c r="A87" s="28">
        <v>143</v>
      </c>
      <c r="B87" s="28" t="s">
        <v>67</v>
      </c>
      <c r="C87" s="71">
        <v>31</v>
      </c>
      <c r="D87" s="28"/>
      <c r="E87" s="72"/>
      <c r="F87" s="49"/>
      <c r="G87" s="28"/>
      <c r="H87" s="72"/>
      <c r="I87" s="49"/>
      <c r="J87" s="28"/>
      <c r="K87" s="72"/>
      <c r="L87" s="49"/>
      <c r="M87" s="28"/>
      <c r="N87" s="72"/>
      <c r="O87" s="49"/>
      <c r="P87" s="28"/>
      <c r="Q87" s="72"/>
      <c r="R87" s="49"/>
      <c r="S87" s="28"/>
      <c r="T87" s="72"/>
      <c r="U87" s="49"/>
      <c r="V87" s="28"/>
      <c r="W87" s="72"/>
      <c r="X87" s="28"/>
      <c r="Y87" s="72"/>
      <c r="Z87" s="49"/>
      <c r="AA87" s="28"/>
      <c r="AB87" s="72"/>
      <c r="AC87" s="49"/>
      <c r="AD87" s="28"/>
      <c r="AE87" s="72"/>
      <c r="AF87" s="49"/>
      <c r="AG87" s="28"/>
      <c r="AH87" s="72"/>
      <c r="AI87" s="49"/>
      <c r="AJ87" s="28"/>
      <c r="AK87" s="72"/>
      <c r="AL87" s="49"/>
      <c r="AM87" s="28"/>
      <c r="AN87" s="72"/>
      <c r="AO87" s="49"/>
      <c r="AP87" s="28"/>
      <c r="AQ87" s="72"/>
      <c r="AR87" s="28"/>
      <c r="AS87" s="72"/>
      <c r="AT87" s="49"/>
      <c r="AU87" s="28"/>
      <c r="AV87" s="72"/>
      <c r="AW87" s="49"/>
      <c r="AX87" s="28"/>
      <c r="AY87" s="72"/>
      <c r="AZ87" s="49"/>
      <c r="BA87" s="28"/>
      <c r="BB87" s="72"/>
      <c r="BC87" s="49"/>
      <c r="BD87" s="28"/>
      <c r="BE87" s="72"/>
      <c r="BF87" s="49"/>
      <c r="BG87" s="28"/>
      <c r="BH87" s="72"/>
      <c r="BI87" s="49"/>
      <c r="BJ87" s="28"/>
      <c r="BK87" s="72"/>
      <c r="BL87" s="28"/>
      <c r="BM87" s="72"/>
      <c r="BN87" s="49"/>
      <c r="BO87" s="28"/>
      <c r="BP87" s="72"/>
      <c r="BQ87" s="49"/>
    </row>
    <row r="88" spans="1:69" ht="16.5">
      <c r="A88" s="28">
        <v>659</v>
      </c>
      <c r="B88" s="28" t="s">
        <v>70</v>
      </c>
      <c r="C88" s="71">
        <v>35</v>
      </c>
      <c r="D88" s="28"/>
      <c r="E88" s="72"/>
      <c r="F88" s="49"/>
      <c r="G88" s="28"/>
      <c r="H88" s="72"/>
      <c r="I88" s="49"/>
      <c r="J88" s="28"/>
      <c r="K88" s="72"/>
      <c r="L88" s="49"/>
      <c r="M88" s="28"/>
      <c r="N88" s="72"/>
      <c r="O88" s="49"/>
      <c r="P88" s="28"/>
      <c r="Q88" s="72"/>
      <c r="R88" s="49"/>
      <c r="S88" s="28"/>
      <c r="T88" s="72"/>
      <c r="U88" s="49"/>
      <c r="V88" s="28"/>
      <c r="W88" s="72"/>
      <c r="X88" s="28"/>
      <c r="Y88" s="72"/>
      <c r="Z88" s="49"/>
      <c r="AA88" s="28"/>
      <c r="AB88" s="72"/>
      <c r="AC88" s="49"/>
      <c r="AD88" s="28"/>
      <c r="AE88" s="72"/>
      <c r="AF88" s="49"/>
      <c r="AG88" s="28"/>
      <c r="AH88" s="72"/>
      <c r="AI88" s="49"/>
      <c r="AJ88" s="28"/>
      <c r="AK88" s="72"/>
      <c r="AL88" s="49"/>
      <c r="AM88" s="28"/>
      <c r="AN88" s="72"/>
      <c r="AO88" s="49"/>
      <c r="AP88" s="28"/>
      <c r="AQ88" s="72"/>
      <c r="AR88" s="28"/>
      <c r="AS88" s="72"/>
      <c r="AT88" s="49"/>
      <c r="AU88" s="28"/>
      <c r="AV88" s="72"/>
      <c r="AW88" s="49"/>
      <c r="AX88" s="28"/>
      <c r="AY88" s="72"/>
      <c r="AZ88" s="49"/>
      <c r="BA88" s="28"/>
      <c r="BB88" s="72"/>
      <c r="BC88" s="49"/>
      <c r="BD88" s="28"/>
      <c r="BE88" s="72"/>
      <c r="BF88" s="49"/>
      <c r="BG88" s="28"/>
      <c r="BH88" s="72"/>
      <c r="BI88" s="49"/>
      <c r="BJ88" s="28"/>
      <c r="BK88" s="72"/>
      <c r="BL88" s="28"/>
      <c r="BM88" s="72"/>
      <c r="BN88" s="49"/>
      <c r="BO88" s="28"/>
      <c r="BP88" s="72"/>
      <c r="BQ88" s="49"/>
    </row>
    <row r="89" spans="1:69" ht="16.5">
      <c r="A89" s="28">
        <v>520</v>
      </c>
      <c r="B89" s="28" t="s">
        <v>68</v>
      </c>
      <c r="C89" s="71">
        <v>36</v>
      </c>
      <c r="D89" s="28"/>
      <c r="E89" s="72"/>
      <c r="F89" s="49"/>
      <c r="G89" s="28"/>
      <c r="H89" s="72"/>
      <c r="I89" s="49"/>
      <c r="J89" s="28"/>
      <c r="K89" s="72"/>
      <c r="L89" s="49"/>
      <c r="M89" s="28"/>
      <c r="N89" s="72"/>
      <c r="O89" s="49"/>
      <c r="P89" s="28"/>
      <c r="Q89" s="72"/>
      <c r="R89" s="49"/>
      <c r="S89" s="28"/>
      <c r="T89" s="72"/>
      <c r="U89" s="49"/>
      <c r="V89" s="28"/>
      <c r="W89" s="72"/>
      <c r="X89" s="28"/>
      <c r="Y89" s="72"/>
      <c r="Z89" s="49"/>
      <c r="AA89" s="28"/>
      <c r="AB89" s="72"/>
      <c r="AC89" s="49"/>
      <c r="AD89" s="28"/>
      <c r="AE89" s="72"/>
      <c r="AF89" s="49"/>
      <c r="AG89" s="28"/>
      <c r="AH89" s="72"/>
      <c r="AI89" s="49"/>
      <c r="AJ89" s="28"/>
      <c r="AK89" s="72"/>
      <c r="AL89" s="49"/>
      <c r="AM89" s="28"/>
      <c r="AN89" s="72"/>
      <c r="AO89" s="49"/>
      <c r="AP89" s="28"/>
      <c r="AQ89" s="72"/>
      <c r="AR89" s="28"/>
      <c r="AS89" s="72"/>
      <c r="AT89" s="49"/>
      <c r="AU89" s="28"/>
      <c r="AV89" s="72"/>
      <c r="AW89" s="49"/>
      <c r="AX89" s="28"/>
      <c r="AY89" s="72"/>
      <c r="AZ89" s="49"/>
      <c r="BA89" s="28"/>
      <c r="BB89" s="72"/>
      <c r="BC89" s="49"/>
      <c r="BD89" s="28"/>
      <c r="BE89" s="72"/>
      <c r="BF89" s="49"/>
      <c r="BG89" s="28"/>
      <c r="BH89" s="72"/>
      <c r="BI89" s="49"/>
      <c r="BJ89" s="28"/>
      <c r="BK89" s="72"/>
      <c r="BL89" s="28"/>
      <c r="BM89" s="72"/>
      <c r="BN89" s="49"/>
      <c r="BO89" s="28"/>
      <c r="BP89" s="72"/>
      <c r="BQ89" s="49"/>
    </row>
    <row r="90" spans="1:69" ht="16.5">
      <c r="A90" s="28">
        <v>895</v>
      </c>
      <c r="B90" s="28" t="s">
        <v>74</v>
      </c>
      <c r="C90" s="71">
        <v>36</v>
      </c>
      <c r="D90" s="28"/>
      <c r="E90" s="72"/>
      <c r="F90" s="49"/>
      <c r="G90" s="28"/>
      <c r="H90" s="72"/>
      <c r="I90" s="49"/>
      <c r="J90" s="28"/>
      <c r="K90" s="72"/>
      <c r="L90" s="49"/>
      <c r="M90" s="28"/>
      <c r="N90" s="72"/>
      <c r="O90" s="49"/>
      <c r="P90" s="28"/>
      <c r="Q90" s="72"/>
      <c r="R90" s="49"/>
      <c r="S90" s="28"/>
      <c r="T90" s="72"/>
      <c r="U90" s="49"/>
      <c r="V90" s="28"/>
      <c r="W90" s="72"/>
      <c r="X90" s="28"/>
      <c r="Y90" s="72"/>
      <c r="Z90" s="49"/>
      <c r="AA90" s="28"/>
      <c r="AB90" s="72"/>
      <c r="AC90" s="49"/>
      <c r="AD90" s="28"/>
      <c r="AE90" s="72"/>
      <c r="AF90" s="49"/>
      <c r="AG90" s="28"/>
      <c r="AH90" s="72"/>
      <c r="AI90" s="49"/>
      <c r="AJ90" s="28"/>
      <c r="AK90" s="72"/>
      <c r="AL90" s="49"/>
      <c r="AM90" s="28"/>
      <c r="AN90" s="72"/>
      <c r="AO90" s="49"/>
      <c r="AP90" s="28"/>
      <c r="AQ90" s="72"/>
      <c r="AR90" s="28"/>
      <c r="AS90" s="72"/>
      <c r="AT90" s="49"/>
      <c r="AU90" s="28"/>
      <c r="AV90" s="72"/>
      <c r="AW90" s="49"/>
      <c r="AX90" s="28"/>
      <c r="AY90" s="72"/>
      <c r="AZ90" s="49"/>
      <c r="BA90" s="28"/>
      <c r="BB90" s="72"/>
      <c r="BC90" s="49"/>
      <c r="BD90" s="28"/>
      <c r="BE90" s="72"/>
      <c r="BF90" s="49"/>
      <c r="BG90" s="28"/>
      <c r="BH90" s="72"/>
      <c r="BI90" s="49"/>
      <c r="BJ90" s="28"/>
      <c r="BK90" s="72"/>
      <c r="BL90" s="28"/>
      <c r="BM90" s="72"/>
      <c r="BN90" s="49"/>
      <c r="BO90" s="28"/>
      <c r="BP90" s="72"/>
      <c r="BQ90" s="49"/>
    </row>
    <row r="91" spans="1:69" ht="16.5">
      <c r="A91" s="28">
        <v>1107</v>
      </c>
      <c r="B91" s="28" t="s">
        <v>75</v>
      </c>
      <c r="C91" s="71">
        <v>36</v>
      </c>
      <c r="D91" s="28"/>
      <c r="E91" s="72"/>
      <c r="F91" s="49"/>
      <c r="G91" s="28"/>
      <c r="H91" s="72"/>
      <c r="I91" s="49"/>
      <c r="J91" s="28"/>
      <c r="K91" s="72"/>
      <c r="L91" s="49"/>
      <c r="M91" s="28"/>
      <c r="N91" s="72"/>
      <c r="O91" s="49"/>
      <c r="P91" s="28"/>
      <c r="Q91" s="72"/>
      <c r="R91" s="49"/>
      <c r="S91" s="28"/>
      <c r="T91" s="72"/>
      <c r="U91" s="49"/>
      <c r="V91" s="28"/>
      <c r="W91" s="72"/>
      <c r="X91" s="28"/>
      <c r="Y91" s="72"/>
      <c r="Z91" s="49"/>
      <c r="AA91" s="28"/>
      <c r="AB91" s="72"/>
      <c r="AC91" s="49"/>
      <c r="AD91" s="28"/>
      <c r="AE91" s="72"/>
      <c r="AF91" s="49"/>
      <c r="AG91" s="28"/>
      <c r="AH91" s="72"/>
      <c r="AI91" s="49"/>
      <c r="AJ91" s="28"/>
      <c r="AK91" s="72"/>
      <c r="AL91" s="49"/>
      <c r="AM91" s="28"/>
      <c r="AN91" s="72"/>
      <c r="AO91" s="49"/>
      <c r="AP91" s="28"/>
      <c r="AQ91" s="72"/>
      <c r="AR91" s="28"/>
      <c r="AS91" s="72"/>
      <c r="AT91" s="49"/>
      <c r="AU91" s="28"/>
      <c r="AV91" s="72"/>
      <c r="AW91" s="49"/>
      <c r="AX91" s="28"/>
      <c r="AY91" s="72"/>
      <c r="AZ91" s="49"/>
      <c r="BA91" s="28"/>
      <c r="BB91" s="72"/>
      <c r="BC91" s="49"/>
      <c r="BD91" s="28"/>
      <c r="BE91" s="72"/>
      <c r="BF91" s="49"/>
      <c r="BG91" s="28"/>
      <c r="BH91" s="72"/>
      <c r="BI91" s="49"/>
      <c r="BJ91" s="28"/>
      <c r="BK91" s="72"/>
      <c r="BL91" s="28"/>
      <c r="BM91" s="72"/>
      <c r="BN91" s="49"/>
      <c r="BO91" s="28"/>
      <c r="BP91" s="72"/>
      <c r="BQ91" s="49"/>
    </row>
    <row r="92" spans="1:69" ht="16.5">
      <c r="A92" s="28">
        <v>1338</v>
      </c>
      <c r="B92" s="28" t="s">
        <v>76</v>
      </c>
      <c r="C92" s="71">
        <v>36</v>
      </c>
      <c r="D92" s="28"/>
      <c r="E92" s="72"/>
      <c r="F92" s="49"/>
      <c r="G92" s="28"/>
      <c r="H92" s="72"/>
      <c r="I92" s="49"/>
      <c r="J92" s="28"/>
      <c r="K92" s="72"/>
      <c r="L92" s="49"/>
      <c r="M92" s="28"/>
      <c r="N92" s="72"/>
      <c r="O92" s="49"/>
      <c r="P92" s="28"/>
      <c r="Q92" s="72"/>
      <c r="R92" s="49"/>
      <c r="S92" s="28"/>
      <c r="T92" s="72"/>
      <c r="U92" s="49"/>
      <c r="V92" s="28"/>
      <c r="W92" s="72"/>
      <c r="X92" s="28"/>
      <c r="Y92" s="72"/>
      <c r="Z92" s="49"/>
      <c r="AA92" s="28"/>
      <c r="AB92" s="72"/>
      <c r="AC92" s="49"/>
      <c r="AD92" s="28"/>
      <c r="AE92" s="72"/>
      <c r="AF92" s="49"/>
      <c r="AG92" s="28"/>
      <c r="AH92" s="72"/>
      <c r="AI92" s="49"/>
      <c r="AJ92" s="28"/>
      <c r="AK92" s="72"/>
      <c r="AL92" s="49"/>
      <c r="AM92" s="28"/>
      <c r="AN92" s="72"/>
      <c r="AO92" s="49"/>
      <c r="AP92" s="28"/>
      <c r="AQ92" s="72"/>
      <c r="AR92" s="28"/>
      <c r="AS92" s="72"/>
      <c r="AT92" s="49"/>
      <c r="AU92" s="28"/>
      <c r="AV92" s="72"/>
      <c r="AW92" s="49"/>
      <c r="AX92" s="28"/>
      <c r="AY92" s="72"/>
      <c r="AZ92" s="49"/>
      <c r="BA92" s="28"/>
      <c r="BB92" s="72"/>
      <c r="BC92" s="49"/>
      <c r="BD92" s="28"/>
      <c r="BE92" s="72"/>
      <c r="BF92" s="49"/>
      <c r="BG92" s="28"/>
      <c r="BH92" s="72"/>
      <c r="BI92" s="49"/>
      <c r="BJ92" s="28"/>
      <c r="BK92" s="72"/>
      <c r="BL92" s="28"/>
      <c r="BM92" s="72"/>
      <c r="BN92" s="49"/>
      <c r="BO92" s="28"/>
      <c r="BP92" s="72"/>
      <c r="BQ92" s="49"/>
    </row>
    <row r="93" spans="1:69" ht="16.5">
      <c r="A93" s="28">
        <v>1338</v>
      </c>
      <c r="B93" s="28" t="s">
        <v>77</v>
      </c>
      <c r="C93" s="71">
        <v>36</v>
      </c>
      <c r="D93" s="28"/>
      <c r="E93" s="72"/>
      <c r="F93" s="49"/>
      <c r="G93" s="28"/>
      <c r="H93" s="72"/>
      <c r="I93" s="49"/>
      <c r="J93" s="28"/>
      <c r="K93" s="72"/>
      <c r="L93" s="49"/>
      <c r="M93" s="28"/>
      <c r="N93" s="72"/>
      <c r="O93" s="49"/>
      <c r="P93" s="28"/>
      <c r="Q93" s="72"/>
      <c r="R93" s="49"/>
      <c r="S93" s="28"/>
      <c r="T93" s="72"/>
      <c r="U93" s="49"/>
      <c r="V93" s="28"/>
      <c r="W93" s="72"/>
      <c r="X93" s="28"/>
      <c r="Y93" s="72"/>
      <c r="Z93" s="49"/>
      <c r="AA93" s="28"/>
      <c r="AB93" s="72"/>
      <c r="AC93" s="49"/>
      <c r="AD93" s="28"/>
      <c r="AE93" s="72"/>
      <c r="AF93" s="49"/>
      <c r="AG93" s="28"/>
      <c r="AH93" s="72"/>
      <c r="AI93" s="49"/>
      <c r="AJ93" s="28"/>
      <c r="AK93" s="72"/>
      <c r="AL93" s="49"/>
      <c r="AM93" s="28"/>
      <c r="AN93" s="72"/>
      <c r="AO93" s="49"/>
      <c r="AP93" s="28"/>
      <c r="AQ93" s="72"/>
      <c r="AR93" s="28"/>
      <c r="AS93" s="72"/>
      <c r="AT93" s="49"/>
      <c r="AU93" s="28"/>
      <c r="AV93" s="72"/>
      <c r="AW93" s="49"/>
      <c r="AX93" s="28"/>
      <c r="AY93" s="72"/>
      <c r="AZ93" s="49"/>
      <c r="BA93" s="28"/>
      <c r="BB93" s="72"/>
      <c r="BC93" s="49"/>
      <c r="BD93" s="28"/>
      <c r="BE93" s="72"/>
      <c r="BF93" s="49"/>
      <c r="BG93" s="28"/>
      <c r="BH93" s="72"/>
      <c r="BI93" s="49"/>
      <c r="BJ93" s="28"/>
      <c r="BK93" s="72"/>
      <c r="BL93" s="28"/>
      <c r="BM93" s="72"/>
      <c r="BN93" s="49"/>
      <c r="BO93" s="28"/>
      <c r="BP93" s="72"/>
      <c r="BQ93" s="49"/>
    </row>
    <row r="94" spans="1:69" ht="16.5">
      <c r="A94" s="28">
        <v>1338</v>
      </c>
      <c r="B94" s="28" t="s">
        <v>78</v>
      </c>
      <c r="C94" s="71">
        <v>36</v>
      </c>
      <c r="D94" s="28"/>
      <c r="E94" s="72"/>
      <c r="F94" s="49"/>
      <c r="G94" s="28"/>
      <c r="H94" s="72"/>
      <c r="I94" s="49"/>
      <c r="J94" s="28"/>
      <c r="K94" s="72"/>
      <c r="L94" s="49"/>
      <c r="M94" s="28"/>
      <c r="N94" s="72"/>
      <c r="O94" s="49"/>
      <c r="P94" s="28"/>
      <c r="Q94" s="72"/>
      <c r="R94" s="49"/>
      <c r="S94" s="28"/>
      <c r="T94" s="72"/>
      <c r="U94" s="49"/>
      <c r="V94" s="28"/>
      <c r="W94" s="72"/>
      <c r="X94" s="28"/>
      <c r="Y94" s="72"/>
      <c r="Z94" s="49"/>
      <c r="AA94" s="28"/>
      <c r="AB94" s="72"/>
      <c r="AC94" s="49"/>
      <c r="AD94" s="28"/>
      <c r="AE94" s="72"/>
      <c r="AF94" s="49"/>
      <c r="AG94" s="28"/>
      <c r="AH94" s="72"/>
      <c r="AI94" s="49"/>
      <c r="AJ94" s="28"/>
      <c r="AK94" s="72"/>
      <c r="AL94" s="49"/>
      <c r="AM94" s="28"/>
      <c r="AN94" s="72"/>
      <c r="AO94" s="49"/>
      <c r="AP94" s="28"/>
      <c r="AQ94" s="72"/>
      <c r="AR94" s="28"/>
      <c r="AS94" s="72"/>
      <c r="AT94" s="49"/>
      <c r="AU94" s="28"/>
      <c r="AV94" s="72"/>
      <c r="AW94" s="49"/>
      <c r="AX94" s="28"/>
      <c r="AY94" s="72"/>
      <c r="AZ94" s="49"/>
      <c r="BA94" s="28"/>
      <c r="BB94" s="72"/>
      <c r="BC94" s="49"/>
      <c r="BD94" s="28"/>
      <c r="BE94" s="72"/>
      <c r="BF94" s="49"/>
      <c r="BG94" s="28"/>
      <c r="BH94" s="72"/>
      <c r="BI94" s="49"/>
      <c r="BJ94" s="28"/>
      <c r="BK94" s="72"/>
      <c r="BL94" s="28"/>
      <c r="BM94" s="72"/>
      <c r="BN94" s="49"/>
      <c r="BO94" s="28"/>
      <c r="BP94" s="72"/>
      <c r="BQ94" s="49"/>
    </row>
    <row r="95" spans="1:69" ht="16.5">
      <c r="A95" s="28">
        <v>1355</v>
      </c>
      <c r="B95" s="28" t="s">
        <v>79</v>
      </c>
      <c r="C95" s="71">
        <v>36</v>
      </c>
      <c r="D95" s="28"/>
      <c r="E95" s="72"/>
      <c r="F95" s="49"/>
      <c r="G95" s="28"/>
      <c r="H95" s="72"/>
      <c r="I95" s="49"/>
      <c r="J95" s="28"/>
      <c r="K95" s="72"/>
      <c r="L95" s="49"/>
      <c r="M95" s="28"/>
      <c r="N95" s="72"/>
      <c r="O95" s="49"/>
      <c r="P95" s="28"/>
      <c r="Q95" s="72"/>
      <c r="R95" s="49"/>
      <c r="S95" s="28"/>
      <c r="T95" s="72"/>
      <c r="U95" s="49"/>
      <c r="V95" s="28"/>
      <c r="W95" s="72"/>
      <c r="X95" s="28"/>
      <c r="Y95" s="72"/>
      <c r="Z95" s="49"/>
      <c r="AA95" s="28"/>
      <c r="AB95" s="72"/>
      <c r="AC95" s="49"/>
      <c r="AD95" s="28"/>
      <c r="AE95" s="72"/>
      <c r="AF95" s="49"/>
      <c r="AG95" s="28"/>
      <c r="AH95" s="72"/>
      <c r="AI95" s="49"/>
      <c r="AJ95" s="28"/>
      <c r="AK95" s="72"/>
      <c r="AL95" s="49"/>
      <c r="AM95" s="28"/>
      <c r="AN95" s="72"/>
      <c r="AO95" s="49"/>
      <c r="AP95" s="28"/>
      <c r="AQ95" s="72"/>
      <c r="AR95" s="28"/>
      <c r="AS95" s="72"/>
      <c r="AT95" s="49"/>
      <c r="AU95" s="28"/>
      <c r="AV95" s="72"/>
      <c r="AW95" s="49"/>
      <c r="AX95" s="28"/>
      <c r="AY95" s="72"/>
      <c r="AZ95" s="49"/>
      <c r="BA95" s="28"/>
      <c r="BB95" s="72"/>
      <c r="BC95" s="49"/>
      <c r="BD95" s="28"/>
      <c r="BE95" s="72"/>
      <c r="BF95" s="49"/>
      <c r="BG95" s="28"/>
      <c r="BH95" s="72"/>
      <c r="BI95" s="49"/>
      <c r="BJ95" s="28"/>
      <c r="BK95" s="72"/>
      <c r="BL95" s="28"/>
      <c r="BM95" s="72"/>
      <c r="BN95" s="49"/>
      <c r="BO95" s="28"/>
      <c r="BP95" s="72"/>
      <c r="BQ95" s="49"/>
    </row>
    <row r="96" spans="1:69" ht="16.5">
      <c r="A96" s="28">
        <v>1620</v>
      </c>
      <c r="B96" s="28" t="s">
        <v>83</v>
      </c>
      <c r="C96" s="71">
        <v>36</v>
      </c>
      <c r="D96" s="28"/>
      <c r="E96" s="72"/>
      <c r="F96" s="49"/>
      <c r="G96" s="28"/>
      <c r="H96" s="72"/>
      <c r="I96" s="49"/>
      <c r="J96" s="28"/>
      <c r="K96" s="72"/>
      <c r="L96" s="49"/>
      <c r="M96" s="28"/>
      <c r="N96" s="72"/>
      <c r="O96" s="49"/>
      <c r="P96" s="28"/>
      <c r="Q96" s="72"/>
      <c r="R96" s="49"/>
      <c r="S96" s="28"/>
      <c r="T96" s="72"/>
      <c r="U96" s="49"/>
      <c r="V96" s="28"/>
      <c r="W96" s="72"/>
      <c r="X96" s="28"/>
      <c r="Y96" s="72"/>
      <c r="Z96" s="49"/>
      <c r="AA96" s="28"/>
      <c r="AB96" s="72"/>
      <c r="AC96" s="49"/>
      <c r="AD96" s="28"/>
      <c r="AE96" s="72"/>
      <c r="AF96" s="49"/>
      <c r="AG96" s="28"/>
      <c r="AH96" s="72"/>
      <c r="AI96" s="49"/>
      <c r="AJ96" s="28"/>
      <c r="AK96" s="72"/>
      <c r="AL96" s="49"/>
      <c r="AM96" s="28"/>
      <c r="AN96" s="72"/>
      <c r="AO96" s="49"/>
      <c r="AP96" s="28"/>
      <c r="AQ96" s="72"/>
      <c r="AR96" s="28"/>
      <c r="AS96" s="72"/>
      <c r="AT96" s="49"/>
      <c r="AU96" s="28"/>
      <c r="AV96" s="72"/>
      <c r="AW96" s="49"/>
      <c r="AX96" s="28"/>
      <c r="AY96" s="72"/>
      <c r="AZ96" s="49"/>
      <c r="BA96" s="28"/>
      <c r="BB96" s="72"/>
      <c r="BC96" s="49"/>
      <c r="BD96" s="28"/>
      <c r="BE96" s="72"/>
      <c r="BF96" s="49"/>
      <c r="BG96" s="28"/>
      <c r="BH96" s="72"/>
      <c r="BI96" s="49"/>
      <c r="BJ96" s="28"/>
      <c r="BK96" s="72"/>
      <c r="BL96" s="28"/>
      <c r="BM96" s="72"/>
      <c r="BN96" s="49"/>
      <c r="BO96" s="28"/>
      <c r="BP96" s="72"/>
      <c r="BQ96" s="49"/>
    </row>
    <row r="97" spans="1:69" ht="16.5">
      <c r="A97" s="28">
        <v>1631</v>
      </c>
      <c r="B97" s="28" t="s">
        <v>84</v>
      </c>
      <c r="C97" s="71">
        <v>36</v>
      </c>
      <c r="D97" s="28"/>
      <c r="E97" s="72"/>
      <c r="F97" s="49"/>
      <c r="G97" s="28"/>
      <c r="H97" s="72"/>
      <c r="I97" s="49"/>
      <c r="J97" s="28"/>
      <c r="K97" s="72"/>
      <c r="L97" s="49"/>
      <c r="M97" s="28"/>
      <c r="N97" s="72"/>
      <c r="O97" s="49"/>
      <c r="P97" s="28"/>
      <c r="Q97" s="72"/>
      <c r="R97" s="49"/>
      <c r="S97" s="28"/>
      <c r="T97" s="72"/>
      <c r="U97" s="49"/>
      <c r="V97" s="28"/>
      <c r="W97" s="72"/>
      <c r="X97" s="28"/>
      <c r="Y97" s="72"/>
      <c r="Z97" s="49"/>
      <c r="AA97" s="28"/>
      <c r="AB97" s="72"/>
      <c r="AC97" s="49"/>
      <c r="AD97" s="28"/>
      <c r="AE97" s="72"/>
      <c r="AF97" s="49"/>
      <c r="AG97" s="28"/>
      <c r="AH97" s="72"/>
      <c r="AI97" s="49"/>
      <c r="AJ97" s="28"/>
      <c r="AK97" s="72"/>
      <c r="AL97" s="49"/>
      <c r="AM97" s="28"/>
      <c r="AN97" s="72"/>
      <c r="AO97" s="49"/>
      <c r="AP97" s="28"/>
      <c r="AQ97" s="72"/>
      <c r="AR97" s="28"/>
      <c r="AS97" s="72"/>
      <c r="AT97" s="49"/>
      <c r="AU97" s="28"/>
      <c r="AV97" s="72"/>
      <c r="AW97" s="49"/>
      <c r="AX97" s="28"/>
      <c r="AY97" s="72"/>
      <c r="AZ97" s="49"/>
      <c r="BA97" s="28"/>
      <c r="BB97" s="72"/>
      <c r="BC97" s="49"/>
      <c r="BD97" s="28"/>
      <c r="BE97" s="72"/>
      <c r="BF97" s="49"/>
      <c r="BG97" s="28"/>
      <c r="BH97" s="72"/>
      <c r="BI97" s="49"/>
      <c r="BJ97" s="28"/>
      <c r="BK97" s="72"/>
      <c r="BL97" s="28"/>
      <c r="BM97" s="72"/>
      <c r="BN97" s="49"/>
      <c r="BO97" s="28"/>
      <c r="BP97" s="72"/>
      <c r="BQ97" s="49"/>
    </row>
    <row r="98" spans="1:69" ht="16.5">
      <c r="A98" s="28">
        <v>1835</v>
      </c>
      <c r="B98" s="28" t="s">
        <v>253</v>
      </c>
      <c r="C98" s="71">
        <v>36</v>
      </c>
      <c r="D98" s="28"/>
      <c r="E98" s="72"/>
      <c r="F98" s="49"/>
      <c r="G98" s="28"/>
      <c r="H98" s="72"/>
      <c r="I98" s="49"/>
      <c r="J98" s="28"/>
      <c r="K98" s="72"/>
      <c r="L98" s="49"/>
      <c r="M98" s="28"/>
      <c r="N98" s="72"/>
      <c r="O98" s="49"/>
      <c r="P98" s="28"/>
      <c r="Q98" s="72"/>
      <c r="R98" s="49"/>
      <c r="S98" s="28"/>
      <c r="T98" s="72"/>
      <c r="U98" s="49"/>
      <c r="V98" s="28"/>
      <c r="W98" s="72"/>
      <c r="X98" s="28"/>
      <c r="Y98" s="72"/>
      <c r="Z98" s="49"/>
      <c r="AA98" s="28"/>
      <c r="AB98" s="72"/>
      <c r="AC98" s="49"/>
      <c r="AD98" s="28"/>
      <c r="AE98" s="72"/>
      <c r="AF98" s="49"/>
      <c r="AG98" s="28"/>
      <c r="AH98" s="72"/>
      <c r="AI98" s="49"/>
      <c r="AJ98" s="28"/>
      <c r="AK98" s="72"/>
      <c r="AL98" s="49"/>
      <c r="AM98" s="28"/>
      <c r="AN98" s="72"/>
      <c r="AO98" s="49"/>
      <c r="AP98" s="28"/>
      <c r="AQ98" s="72"/>
      <c r="AR98" s="28"/>
      <c r="AS98" s="72"/>
      <c r="AT98" s="49"/>
      <c r="AU98" s="28"/>
      <c r="AV98" s="72"/>
      <c r="AW98" s="49"/>
      <c r="AX98" s="28"/>
      <c r="AY98" s="72"/>
      <c r="AZ98" s="49"/>
      <c r="BA98" s="28"/>
      <c r="BB98" s="72"/>
      <c r="BC98" s="49"/>
      <c r="BD98" s="28"/>
      <c r="BE98" s="72"/>
      <c r="BF98" s="49"/>
      <c r="BG98" s="28"/>
      <c r="BH98" s="72"/>
      <c r="BI98" s="49"/>
      <c r="BJ98" s="28"/>
      <c r="BK98" s="72"/>
      <c r="BL98" s="28"/>
      <c r="BM98" s="72"/>
      <c r="BN98" s="49"/>
      <c r="BO98" s="28"/>
      <c r="BP98" s="72"/>
      <c r="BQ98" s="49"/>
    </row>
    <row r="99" spans="1:69" ht="16.5">
      <c r="A99" s="28">
        <v>2599</v>
      </c>
      <c r="B99" s="28" t="s">
        <v>91</v>
      </c>
      <c r="C99" s="71">
        <v>36</v>
      </c>
      <c r="D99" s="28"/>
      <c r="E99" s="72"/>
      <c r="F99" s="49"/>
      <c r="G99" s="28"/>
      <c r="H99" s="72"/>
      <c r="I99" s="49"/>
      <c r="J99" s="28"/>
      <c r="K99" s="72"/>
      <c r="L99" s="49"/>
      <c r="M99" s="28"/>
      <c r="N99" s="72"/>
      <c r="O99" s="49"/>
      <c r="P99" s="28"/>
      <c r="Q99" s="72"/>
      <c r="R99" s="49"/>
      <c r="S99" s="28"/>
      <c r="T99" s="72"/>
      <c r="U99" s="49"/>
      <c r="V99" s="28"/>
      <c r="W99" s="72"/>
      <c r="X99" s="28"/>
      <c r="Y99" s="72"/>
      <c r="Z99" s="49"/>
      <c r="AA99" s="28"/>
      <c r="AB99" s="72"/>
      <c r="AC99" s="49"/>
      <c r="AD99" s="28"/>
      <c r="AE99" s="72"/>
      <c r="AF99" s="49"/>
      <c r="AG99" s="28"/>
      <c r="AH99" s="72"/>
      <c r="AI99" s="49"/>
      <c r="AJ99" s="28"/>
      <c r="AK99" s="72"/>
      <c r="AL99" s="49"/>
      <c r="AM99" s="28"/>
      <c r="AN99" s="72"/>
      <c r="AO99" s="49"/>
      <c r="AP99" s="28"/>
      <c r="AQ99" s="72"/>
      <c r="AR99" s="28"/>
      <c r="AS99" s="72"/>
      <c r="AT99" s="49"/>
      <c r="AU99" s="28"/>
      <c r="AV99" s="72"/>
      <c r="AW99" s="49"/>
      <c r="AX99" s="28"/>
      <c r="AY99" s="72"/>
      <c r="AZ99" s="49"/>
      <c r="BA99" s="28"/>
      <c r="BB99" s="72"/>
      <c r="BC99" s="49"/>
      <c r="BD99" s="28"/>
      <c r="BE99" s="72"/>
      <c r="BF99" s="49"/>
      <c r="BG99" s="28"/>
      <c r="BH99" s="72"/>
      <c r="BI99" s="49"/>
      <c r="BJ99" s="28"/>
      <c r="BK99" s="72"/>
      <c r="BL99" s="28"/>
      <c r="BM99" s="72"/>
      <c r="BN99" s="49"/>
      <c r="BO99" s="28"/>
      <c r="BP99" s="72"/>
      <c r="BQ99" s="49"/>
    </row>
    <row r="100" spans="1:69" ht="16.5">
      <c r="A100" s="28"/>
      <c r="B100" s="28" t="s">
        <v>93</v>
      </c>
      <c r="C100" s="71">
        <v>36</v>
      </c>
      <c r="D100" s="28"/>
      <c r="E100" s="72"/>
      <c r="F100" s="49"/>
      <c r="G100" s="28"/>
      <c r="H100" s="72"/>
      <c r="I100" s="49"/>
      <c r="J100" s="28"/>
      <c r="K100" s="72"/>
      <c r="L100" s="49"/>
      <c r="M100" s="28"/>
      <c r="N100" s="72"/>
      <c r="O100" s="49"/>
      <c r="P100" s="28"/>
      <c r="Q100" s="72"/>
      <c r="R100" s="49"/>
      <c r="S100" s="28"/>
      <c r="T100" s="72"/>
      <c r="U100" s="49"/>
      <c r="V100" s="28"/>
      <c r="W100" s="72"/>
      <c r="X100" s="28"/>
      <c r="Y100" s="72"/>
      <c r="Z100" s="49"/>
      <c r="AA100" s="28"/>
      <c r="AB100" s="72"/>
      <c r="AC100" s="49"/>
      <c r="AD100" s="28"/>
      <c r="AE100" s="72"/>
      <c r="AF100" s="49"/>
      <c r="AG100" s="28"/>
      <c r="AH100" s="72"/>
      <c r="AI100" s="49"/>
      <c r="AJ100" s="28"/>
      <c r="AK100" s="72"/>
      <c r="AL100" s="49"/>
      <c r="AM100" s="28"/>
      <c r="AN100" s="72"/>
      <c r="AO100" s="49"/>
      <c r="AP100" s="28"/>
      <c r="AQ100" s="72"/>
      <c r="AR100" s="28"/>
      <c r="AS100" s="72"/>
      <c r="AT100" s="49"/>
      <c r="AU100" s="28"/>
      <c r="AV100" s="72"/>
      <c r="AW100" s="49"/>
      <c r="AX100" s="28"/>
      <c r="AY100" s="72"/>
      <c r="AZ100" s="49"/>
      <c r="BA100" s="28"/>
      <c r="BB100" s="72"/>
      <c r="BC100" s="49"/>
      <c r="BD100" s="28"/>
      <c r="BE100" s="72"/>
      <c r="BF100" s="49"/>
      <c r="BG100" s="28"/>
      <c r="BH100" s="72"/>
      <c r="BI100" s="49"/>
      <c r="BJ100" s="28"/>
      <c r="BK100" s="72"/>
      <c r="BL100" s="28"/>
      <c r="BM100" s="72"/>
      <c r="BN100" s="49"/>
      <c r="BO100" s="28"/>
      <c r="BP100" s="72"/>
      <c r="BQ100" s="49"/>
    </row>
  </sheetData>
  <mergeCells count="21">
    <mergeCell ref="BJ1:BQ1"/>
    <mergeCell ref="AE1:AG1"/>
    <mergeCell ref="AH1:AJ1"/>
    <mergeCell ref="AK1:AM1"/>
    <mergeCell ref="AQ1:AS1"/>
    <mergeCell ref="AT1:AV1"/>
    <mergeCell ref="AW1:AY1"/>
    <mergeCell ref="BF1:BH1"/>
    <mergeCell ref="AZ1:BB1"/>
    <mergeCell ref="BC1:BE1"/>
    <mergeCell ref="M1:O1"/>
    <mergeCell ref="P1:R1"/>
    <mergeCell ref="S1:U1"/>
    <mergeCell ref="AN1:AP1"/>
    <mergeCell ref="Y1:AA1"/>
    <mergeCell ref="AB1:AD1"/>
    <mergeCell ref="V1:X1"/>
    <mergeCell ref="A1:C1"/>
    <mergeCell ref="D1:F1"/>
    <mergeCell ref="G1:I1"/>
    <mergeCell ref="J1:L1"/>
  </mergeCells>
  <printOptions horizontalCentered="1"/>
  <pageMargins left="0.5511811023622047" right="0.15748031496062992" top="0.3937007874015748" bottom="0.3937007874015748" header="0.5118110236220472" footer="0.5118110236220472"/>
  <pageSetup fitToHeight="1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K3" sqref="AK3"/>
    </sheetView>
  </sheetViews>
  <sheetFormatPr defaultColWidth="9.00390625" defaultRowHeight="16.5"/>
  <cols>
    <col min="1" max="1" width="7.125" style="47" customWidth="1"/>
    <col min="2" max="2" width="7.50390625" style="47" bestFit="1" customWidth="1"/>
    <col min="3" max="3" width="8.50390625" style="62" customWidth="1"/>
    <col min="4" max="4" width="6.125" style="47" customWidth="1"/>
    <col min="5" max="5" width="6.75390625" style="63" customWidth="1"/>
    <col min="6" max="6" width="7.25390625" style="64" customWidth="1"/>
    <col min="7" max="7" width="6.125" style="47" customWidth="1"/>
    <col min="8" max="8" width="6.75390625" style="63" customWidth="1"/>
    <col min="9" max="9" width="7.25390625" style="64" customWidth="1"/>
    <col min="10" max="10" width="6.125" style="47" customWidth="1"/>
    <col min="11" max="11" width="6.75390625" style="63" customWidth="1"/>
    <col min="12" max="12" width="7.25390625" style="64" customWidth="1"/>
    <col min="13" max="13" width="6.125" style="47" customWidth="1"/>
    <col min="14" max="14" width="6.75390625" style="63" customWidth="1"/>
    <col min="15" max="15" width="7.25390625" style="64" customWidth="1"/>
    <col min="16" max="16" width="6.125" style="47" hidden="1" customWidth="1"/>
    <col min="17" max="17" width="6.75390625" style="63" hidden="1" customWidth="1"/>
    <col min="18" max="18" width="7.25390625" style="64" hidden="1" customWidth="1"/>
    <col min="19" max="19" width="6.125" style="47" hidden="1" customWidth="1"/>
    <col min="20" max="20" width="6.75390625" style="63" hidden="1" customWidth="1"/>
    <col min="21" max="21" width="7.25390625" style="64" hidden="1" customWidth="1"/>
    <col min="22" max="22" width="6.125" style="47" hidden="1" customWidth="1"/>
    <col min="23" max="23" width="6.75390625" style="63" hidden="1" customWidth="1"/>
    <col min="24" max="24" width="7.25390625" style="64" hidden="1" customWidth="1"/>
    <col min="25" max="25" width="6.125" style="47" hidden="1" customWidth="1"/>
    <col min="26" max="26" width="6.75390625" style="63" hidden="1" customWidth="1"/>
    <col min="27" max="27" width="7.25390625" style="64" hidden="1" customWidth="1"/>
    <col min="28" max="28" width="6.125" style="47" hidden="1" customWidth="1"/>
    <col min="29" max="29" width="6.75390625" style="63" hidden="1" customWidth="1"/>
    <col min="30" max="30" width="7.25390625" style="64" hidden="1" customWidth="1"/>
    <col min="31" max="31" width="6.125" style="47" hidden="1" customWidth="1"/>
    <col min="32" max="32" width="6.75390625" style="63" hidden="1" customWidth="1"/>
    <col min="33" max="36" width="7.25390625" style="64" hidden="1" customWidth="1"/>
    <col min="37" max="39" width="5.125" style="63" customWidth="1"/>
    <col min="40" max="40" width="5.125" style="47" customWidth="1"/>
    <col min="41" max="41" width="5.125" style="64" customWidth="1"/>
    <col min="42" max="42" width="5.00390625" style="47" customWidth="1"/>
    <col min="43" max="16384" width="9.00390625" style="47" customWidth="1"/>
  </cols>
  <sheetData>
    <row r="1" spans="1:41" s="41" customFormat="1" ht="16.5">
      <c r="A1" s="81" t="s">
        <v>215</v>
      </c>
      <c r="B1" s="82"/>
      <c r="C1" s="82"/>
      <c r="D1" s="83" t="s">
        <v>255</v>
      </c>
      <c r="E1" s="83"/>
      <c r="F1" s="83"/>
      <c r="G1" s="83" t="s">
        <v>216</v>
      </c>
      <c r="H1" s="83"/>
      <c r="I1" s="83"/>
      <c r="J1" s="83" t="s">
        <v>217</v>
      </c>
      <c r="K1" s="83"/>
      <c r="L1" s="83"/>
      <c r="M1" s="83" t="s">
        <v>218</v>
      </c>
      <c r="N1" s="83"/>
      <c r="O1" s="83"/>
      <c r="P1" s="83" t="s">
        <v>219</v>
      </c>
      <c r="Q1" s="83"/>
      <c r="R1" s="83"/>
      <c r="S1" s="83" t="s">
        <v>220</v>
      </c>
      <c r="T1" s="83"/>
      <c r="U1" s="83"/>
      <c r="V1" s="83" t="s">
        <v>221</v>
      </c>
      <c r="W1" s="83"/>
      <c r="X1" s="83"/>
      <c r="Y1" s="83" t="s">
        <v>222</v>
      </c>
      <c r="Z1" s="83"/>
      <c r="AA1" s="83"/>
      <c r="AB1" s="83" t="s">
        <v>223</v>
      </c>
      <c r="AC1" s="83"/>
      <c r="AD1" s="83"/>
      <c r="AE1" s="83" t="s">
        <v>224</v>
      </c>
      <c r="AF1" s="83"/>
      <c r="AG1" s="83"/>
      <c r="AH1" s="83" t="s">
        <v>225</v>
      </c>
      <c r="AI1" s="83"/>
      <c r="AJ1" s="83"/>
      <c r="AK1" s="83"/>
      <c r="AL1" s="83"/>
      <c r="AM1" s="83"/>
      <c r="AN1" s="83"/>
      <c r="AO1" s="83"/>
    </row>
    <row r="2" spans="1:42" ht="33">
      <c r="A2" s="42" t="s">
        <v>0</v>
      </c>
      <c r="B2" s="42" t="s">
        <v>1</v>
      </c>
      <c r="C2" s="42" t="s">
        <v>214</v>
      </c>
      <c r="D2" s="43" t="s">
        <v>2</v>
      </c>
      <c r="E2" s="43" t="s">
        <v>7</v>
      </c>
      <c r="F2" s="43" t="s">
        <v>37</v>
      </c>
      <c r="G2" s="43" t="s">
        <v>2</v>
      </c>
      <c r="H2" s="43" t="s">
        <v>7</v>
      </c>
      <c r="I2" s="43" t="s">
        <v>37</v>
      </c>
      <c r="J2" s="43" t="s">
        <v>2</v>
      </c>
      <c r="K2" s="43" t="s">
        <v>7</v>
      </c>
      <c r="L2" s="43" t="s">
        <v>37</v>
      </c>
      <c r="M2" s="43" t="s">
        <v>2</v>
      </c>
      <c r="N2" s="43" t="s">
        <v>7</v>
      </c>
      <c r="O2" s="43" t="s">
        <v>37</v>
      </c>
      <c r="P2" s="43" t="s">
        <v>2</v>
      </c>
      <c r="Q2" s="43" t="s">
        <v>7</v>
      </c>
      <c r="R2" s="43" t="s">
        <v>37</v>
      </c>
      <c r="S2" s="43" t="s">
        <v>2</v>
      </c>
      <c r="T2" s="43" t="s">
        <v>7</v>
      </c>
      <c r="U2" s="43" t="s">
        <v>37</v>
      </c>
      <c r="V2" s="43" t="s">
        <v>2</v>
      </c>
      <c r="W2" s="43" t="s">
        <v>7</v>
      </c>
      <c r="X2" s="43" t="s">
        <v>37</v>
      </c>
      <c r="Y2" s="43" t="s">
        <v>2</v>
      </c>
      <c r="Z2" s="43" t="s">
        <v>7</v>
      </c>
      <c r="AA2" s="43" t="s">
        <v>37</v>
      </c>
      <c r="AB2" s="43" t="s">
        <v>2</v>
      </c>
      <c r="AC2" s="43" t="s">
        <v>7</v>
      </c>
      <c r="AD2" s="43" t="s">
        <v>37</v>
      </c>
      <c r="AE2" s="43" t="s">
        <v>2</v>
      </c>
      <c r="AF2" s="43" t="s">
        <v>7</v>
      </c>
      <c r="AG2" s="43" t="s">
        <v>37</v>
      </c>
      <c r="AH2" s="43" t="s">
        <v>2</v>
      </c>
      <c r="AI2" s="43" t="s">
        <v>7</v>
      </c>
      <c r="AJ2" s="43" t="s">
        <v>37</v>
      </c>
      <c r="AK2" s="44" t="s">
        <v>230</v>
      </c>
      <c r="AL2" s="44" t="s">
        <v>116</v>
      </c>
      <c r="AM2" s="44" t="s">
        <v>117</v>
      </c>
      <c r="AN2" s="44" t="s">
        <v>250</v>
      </c>
      <c r="AO2" s="45" t="s">
        <v>251</v>
      </c>
      <c r="AP2" s="74" t="s">
        <v>252</v>
      </c>
    </row>
    <row r="3" spans="1:42" ht="16.5">
      <c r="A3" s="28">
        <v>2338</v>
      </c>
      <c r="B3" s="26" t="s">
        <v>45</v>
      </c>
      <c r="C3" s="76">
        <v>36</v>
      </c>
      <c r="D3" s="28">
        <v>108</v>
      </c>
      <c r="E3" s="49">
        <v>36</v>
      </c>
      <c r="F3" s="28">
        <v>6</v>
      </c>
      <c r="G3" s="50">
        <v>112</v>
      </c>
      <c r="H3" s="51">
        <v>36</v>
      </c>
      <c r="I3" s="50">
        <f>F3+12</f>
        <v>18</v>
      </c>
      <c r="J3" s="31">
        <v>98</v>
      </c>
      <c r="K3" s="12">
        <v>26</v>
      </c>
      <c r="L3" s="31">
        <f>+I3+15</f>
        <v>33</v>
      </c>
      <c r="M3" s="50">
        <v>111</v>
      </c>
      <c r="N3" s="51">
        <f>+K3-0</f>
        <v>26</v>
      </c>
      <c r="O3" s="50">
        <f>L3+5</f>
        <v>38</v>
      </c>
      <c r="P3" s="31"/>
      <c r="Q3" s="12"/>
      <c r="R3" s="31"/>
      <c r="S3" s="50"/>
      <c r="T3" s="51"/>
      <c r="U3" s="50"/>
      <c r="V3" s="31"/>
      <c r="W3" s="12"/>
      <c r="X3" s="31"/>
      <c r="Y3" s="50"/>
      <c r="Z3" s="51"/>
      <c r="AA3" s="50"/>
      <c r="AB3" s="31"/>
      <c r="AC3" s="12"/>
      <c r="AD3" s="31"/>
      <c r="AE3" s="50"/>
      <c r="AF3" s="51"/>
      <c r="AG3" s="50"/>
      <c r="AH3" s="31"/>
      <c r="AI3" s="12"/>
      <c r="AJ3" s="31"/>
      <c r="AK3" s="22" t="s">
        <v>123</v>
      </c>
      <c r="AL3" s="10"/>
      <c r="AM3" s="22"/>
      <c r="AN3" s="22" t="s">
        <v>123</v>
      </c>
      <c r="AO3" s="61" t="s">
        <v>123</v>
      </c>
      <c r="AP3" s="61" t="s">
        <v>123</v>
      </c>
    </row>
    <row r="4" spans="1:42" ht="16.5">
      <c r="A4" s="60">
        <v>1590</v>
      </c>
      <c r="B4" s="31" t="s">
        <v>41</v>
      </c>
      <c r="C4" s="76">
        <v>17</v>
      </c>
      <c r="D4" s="31">
        <v>86</v>
      </c>
      <c r="E4" s="12">
        <v>15</v>
      </c>
      <c r="F4" s="28">
        <v>13</v>
      </c>
      <c r="G4" s="50"/>
      <c r="H4" s="51">
        <v>15</v>
      </c>
      <c r="I4" s="50">
        <v>13</v>
      </c>
      <c r="J4" s="31">
        <v>92</v>
      </c>
      <c r="K4" s="12">
        <f>H4-0</f>
        <v>15</v>
      </c>
      <c r="L4" s="31">
        <f>+I4+7</f>
        <v>20</v>
      </c>
      <c r="M4" s="50">
        <v>85</v>
      </c>
      <c r="N4" s="51">
        <f>+K4-2</f>
        <v>13</v>
      </c>
      <c r="O4" s="50">
        <f>L4+15</f>
        <v>35</v>
      </c>
      <c r="P4" s="31"/>
      <c r="Q4" s="12"/>
      <c r="R4" s="31"/>
      <c r="S4" s="50"/>
      <c r="T4" s="51"/>
      <c r="U4" s="50"/>
      <c r="V4" s="31"/>
      <c r="W4" s="12"/>
      <c r="X4" s="31"/>
      <c r="Y4" s="50"/>
      <c r="Z4" s="51"/>
      <c r="AA4" s="50"/>
      <c r="AB4" s="31"/>
      <c r="AC4" s="12"/>
      <c r="AD4" s="31"/>
      <c r="AE4" s="50"/>
      <c r="AF4" s="51"/>
      <c r="AG4" s="50"/>
      <c r="AH4" s="31"/>
      <c r="AI4" s="12"/>
      <c r="AJ4" s="31"/>
      <c r="AK4" s="20" t="s">
        <v>123</v>
      </c>
      <c r="AL4" s="22" t="s">
        <v>349</v>
      </c>
      <c r="AM4" s="22" t="s">
        <v>314</v>
      </c>
      <c r="AN4" s="20" t="s">
        <v>123</v>
      </c>
      <c r="AO4" s="61" t="s">
        <v>123</v>
      </c>
      <c r="AP4" s="61" t="s">
        <v>123</v>
      </c>
    </row>
    <row r="5" spans="1:42" ht="16.5">
      <c r="A5" s="28">
        <v>2501</v>
      </c>
      <c r="B5" s="26" t="s">
        <v>18</v>
      </c>
      <c r="C5" s="76">
        <v>19</v>
      </c>
      <c r="D5" s="28">
        <v>82</v>
      </c>
      <c r="E5" s="49">
        <v>12</v>
      </c>
      <c r="F5" s="28">
        <v>14</v>
      </c>
      <c r="G5" s="50">
        <v>100</v>
      </c>
      <c r="H5" s="51">
        <v>12</v>
      </c>
      <c r="I5" s="50">
        <f>F5+5</f>
        <v>19</v>
      </c>
      <c r="J5" s="31">
        <v>94</v>
      </c>
      <c r="K5" s="12">
        <f>H5-0</f>
        <v>12</v>
      </c>
      <c r="L5" s="31">
        <f>+I5+5</f>
        <v>24</v>
      </c>
      <c r="M5" s="50">
        <v>95</v>
      </c>
      <c r="N5" s="51">
        <f>+K5+0</f>
        <v>12</v>
      </c>
      <c r="O5" s="50">
        <f>L5+9</f>
        <v>33</v>
      </c>
      <c r="P5" s="31"/>
      <c r="Q5" s="12"/>
      <c r="R5" s="31"/>
      <c r="S5" s="50"/>
      <c r="T5" s="51"/>
      <c r="U5" s="50"/>
      <c r="V5" s="31"/>
      <c r="W5" s="12"/>
      <c r="X5" s="31"/>
      <c r="Y5" s="50"/>
      <c r="Z5" s="51"/>
      <c r="AA5" s="50"/>
      <c r="AB5" s="31"/>
      <c r="AC5" s="12"/>
      <c r="AD5" s="31"/>
      <c r="AE5" s="50"/>
      <c r="AF5" s="51"/>
      <c r="AG5" s="50"/>
      <c r="AH5" s="31"/>
      <c r="AI5" s="12"/>
      <c r="AJ5" s="31"/>
      <c r="AK5" s="22" t="s">
        <v>123</v>
      </c>
      <c r="AL5" s="10"/>
      <c r="AM5" s="10"/>
      <c r="AN5" s="22" t="s">
        <v>123</v>
      </c>
      <c r="AO5" s="61" t="s">
        <v>123</v>
      </c>
      <c r="AP5" s="61" t="s">
        <v>123</v>
      </c>
    </row>
    <row r="6" spans="1:42" ht="16.5">
      <c r="A6" s="27">
        <v>547</v>
      </c>
      <c r="B6" s="28" t="s">
        <v>14</v>
      </c>
      <c r="C6" s="76">
        <v>25</v>
      </c>
      <c r="D6" s="28"/>
      <c r="E6" s="49">
        <v>25</v>
      </c>
      <c r="F6" s="28">
        <v>0</v>
      </c>
      <c r="G6" s="50">
        <v>97</v>
      </c>
      <c r="H6" s="51">
        <v>22</v>
      </c>
      <c r="I6" s="50">
        <f>F6+15</f>
        <v>15</v>
      </c>
      <c r="J6" s="31">
        <v>95</v>
      </c>
      <c r="K6" s="12">
        <f>H6-0</f>
        <v>22</v>
      </c>
      <c r="L6" s="31">
        <f>+I6+9</f>
        <v>24</v>
      </c>
      <c r="M6" s="50">
        <v>97</v>
      </c>
      <c r="N6" s="51">
        <f>+K6-0</f>
        <v>22</v>
      </c>
      <c r="O6" s="50">
        <f>L6+8</f>
        <v>32</v>
      </c>
      <c r="P6" s="31"/>
      <c r="Q6" s="12"/>
      <c r="R6" s="31"/>
      <c r="S6" s="50"/>
      <c r="T6" s="51"/>
      <c r="U6" s="50"/>
      <c r="V6" s="31"/>
      <c r="W6" s="12"/>
      <c r="X6" s="31"/>
      <c r="Y6" s="50"/>
      <c r="Z6" s="51"/>
      <c r="AA6" s="50"/>
      <c r="AB6" s="31"/>
      <c r="AC6" s="12"/>
      <c r="AD6" s="31"/>
      <c r="AE6" s="50"/>
      <c r="AF6" s="51"/>
      <c r="AG6" s="50"/>
      <c r="AH6" s="31"/>
      <c r="AI6" s="12"/>
      <c r="AJ6" s="31"/>
      <c r="AK6" s="22" t="s">
        <v>123</v>
      </c>
      <c r="AL6" s="10"/>
      <c r="AM6" s="10"/>
      <c r="AN6" s="22" t="s">
        <v>123</v>
      </c>
      <c r="AO6" s="61" t="s">
        <v>123</v>
      </c>
      <c r="AP6" s="61" t="s">
        <v>123</v>
      </c>
    </row>
    <row r="7" spans="1:42" ht="16.5">
      <c r="A7" s="27">
        <v>1590</v>
      </c>
      <c r="B7" s="28" t="s">
        <v>39</v>
      </c>
      <c r="C7" s="76">
        <v>22</v>
      </c>
      <c r="D7" s="28">
        <v>93</v>
      </c>
      <c r="E7" s="49">
        <v>22</v>
      </c>
      <c r="F7" s="28">
        <v>8</v>
      </c>
      <c r="G7" s="50"/>
      <c r="H7" s="51">
        <v>22</v>
      </c>
      <c r="I7" s="50">
        <v>8</v>
      </c>
      <c r="J7" s="31">
        <v>96</v>
      </c>
      <c r="K7" s="12">
        <f>H7-0</f>
        <v>22</v>
      </c>
      <c r="L7" s="31">
        <f>+I7+10</f>
        <v>18</v>
      </c>
      <c r="M7" s="50">
        <v>93</v>
      </c>
      <c r="N7" s="51">
        <f>+K7-1</f>
        <v>21</v>
      </c>
      <c r="O7" s="50">
        <f>L7+12</f>
        <v>30</v>
      </c>
      <c r="P7" s="31"/>
      <c r="Q7" s="12"/>
      <c r="R7" s="31"/>
      <c r="S7" s="50"/>
      <c r="T7" s="51"/>
      <c r="U7" s="50"/>
      <c r="V7" s="31"/>
      <c r="W7" s="12"/>
      <c r="X7" s="31"/>
      <c r="Y7" s="50"/>
      <c r="Z7" s="51"/>
      <c r="AA7" s="50"/>
      <c r="AB7" s="31"/>
      <c r="AC7" s="12"/>
      <c r="AD7" s="31"/>
      <c r="AE7" s="50"/>
      <c r="AF7" s="51"/>
      <c r="AG7" s="50"/>
      <c r="AH7" s="31"/>
      <c r="AI7" s="12"/>
      <c r="AJ7" s="31"/>
      <c r="AK7" s="22" t="s">
        <v>123</v>
      </c>
      <c r="AL7" s="10"/>
      <c r="AM7" s="22" t="s">
        <v>313</v>
      </c>
      <c r="AN7" s="22" t="s">
        <v>123</v>
      </c>
      <c r="AO7" s="61" t="s">
        <v>123</v>
      </c>
      <c r="AP7" s="61" t="s">
        <v>123</v>
      </c>
    </row>
    <row r="8" spans="1:42" ht="16.5">
      <c r="A8" s="27">
        <v>1425</v>
      </c>
      <c r="B8" s="58" t="s">
        <v>17</v>
      </c>
      <c r="C8" s="76">
        <v>17</v>
      </c>
      <c r="D8" s="28">
        <v>84</v>
      </c>
      <c r="E8" s="49">
        <v>13</v>
      </c>
      <c r="F8" s="28">
        <v>15</v>
      </c>
      <c r="G8" s="50">
        <v>94</v>
      </c>
      <c r="H8" s="51">
        <v>13</v>
      </c>
      <c r="I8" s="50">
        <f>F8+9</f>
        <v>24</v>
      </c>
      <c r="J8" s="31"/>
      <c r="K8" s="12">
        <v>13</v>
      </c>
      <c r="L8" s="31">
        <v>24</v>
      </c>
      <c r="M8" s="50">
        <v>97</v>
      </c>
      <c r="N8" s="51">
        <f>+K8-0</f>
        <v>13</v>
      </c>
      <c r="O8" s="50">
        <f>L8+5</f>
        <v>29</v>
      </c>
      <c r="P8" s="31"/>
      <c r="Q8" s="12"/>
      <c r="R8" s="31"/>
      <c r="S8" s="50"/>
      <c r="T8" s="51"/>
      <c r="U8" s="50"/>
      <c r="V8" s="31"/>
      <c r="W8" s="12"/>
      <c r="X8" s="31"/>
      <c r="Y8" s="50"/>
      <c r="Z8" s="51"/>
      <c r="AA8" s="50"/>
      <c r="AB8" s="31"/>
      <c r="AC8" s="12"/>
      <c r="AD8" s="31"/>
      <c r="AE8" s="50"/>
      <c r="AF8" s="51"/>
      <c r="AG8" s="50"/>
      <c r="AH8" s="31"/>
      <c r="AI8" s="12"/>
      <c r="AJ8" s="31"/>
      <c r="AK8" s="22" t="s">
        <v>123</v>
      </c>
      <c r="AL8" s="10"/>
      <c r="AM8" s="10"/>
      <c r="AN8" s="22" t="s">
        <v>123</v>
      </c>
      <c r="AO8" s="61" t="s">
        <v>123</v>
      </c>
      <c r="AP8" s="61" t="s">
        <v>123</v>
      </c>
    </row>
    <row r="9" spans="1:42" ht="16.5">
      <c r="A9" s="28">
        <v>379</v>
      </c>
      <c r="B9" s="28" t="s">
        <v>227</v>
      </c>
      <c r="C9" s="77" t="s">
        <v>140</v>
      </c>
      <c r="D9" s="28">
        <v>98</v>
      </c>
      <c r="E9" s="73" t="s">
        <v>140</v>
      </c>
      <c r="F9" s="28">
        <v>5</v>
      </c>
      <c r="G9" s="50">
        <v>101</v>
      </c>
      <c r="H9" s="78" t="s">
        <v>140</v>
      </c>
      <c r="I9" s="50">
        <f>F9+5</f>
        <v>10</v>
      </c>
      <c r="J9" s="28">
        <v>96</v>
      </c>
      <c r="K9" s="12">
        <v>22</v>
      </c>
      <c r="L9" s="31">
        <f>+I9+13</f>
        <v>23</v>
      </c>
      <c r="M9" s="50">
        <v>106</v>
      </c>
      <c r="N9" s="51">
        <f>+K9+0</f>
        <v>22</v>
      </c>
      <c r="O9" s="50">
        <f>L9+5</f>
        <v>28</v>
      </c>
      <c r="P9" s="28"/>
      <c r="Q9" s="72"/>
      <c r="R9" s="49"/>
      <c r="S9" s="28"/>
      <c r="T9" s="72"/>
      <c r="U9" s="49"/>
      <c r="V9" s="28"/>
      <c r="W9" s="72"/>
      <c r="X9" s="49"/>
      <c r="Y9" s="28"/>
      <c r="Z9" s="72"/>
      <c r="AA9" s="49"/>
      <c r="AB9" s="28"/>
      <c r="AC9" s="72"/>
      <c r="AD9" s="49"/>
      <c r="AE9" s="28"/>
      <c r="AF9" s="72"/>
      <c r="AG9" s="49"/>
      <c r="AH9" s="49"/>
      <c r="AI9" s="49"/>
      <c r="AJ9" s="49"/>
      <c r="AK9" s="61" t="s">
        <v>123</v>
      </c>
      <c r="AL9" s="72"/>
      <c r="AM9" s="72"/>
      <c r="AN9" s="61" t="s">
        <v>228</v>
      </c>
      <c r="AO9" s="61" t="s">
        <v>228</v>
      </c>
      <c r="AP9" s="61"/>
    </row>
    <row r="10" spans="1:42" ht="16.5">
      <c r="A10" s="27">
        <v>41</v>
      </c>
      <c r="B10" s="26" t="s">
        <v>20</v>
      </c>
      <c r="C10" s="76">
        <v>19</v>
      </c>
      <c r="D10" s="28">
        <v>88</v>
      </c>
      <c r="E10" s="49">
        <v>17</v>
      </c>
      <c r="F10" s="28">
        <v>10</v>
      </c>
      <c r="G10" s="50">
        <v>99</v>
      </c>
      <c r="H10" s="51">
        <v>17</v>
      </c>
      <c r="I10" s="50">
        <f>F10+9</f>
        <v>19</v>
      </c>
      <c r="J10" s="31"/>
      <c r="K10" s="12">
        <v>17</v>
      </c>
      <c r="L10" s="31">
        <v>19</v>
      </c>
      <c r="M10" s="50">
        <v>97</v>
      </c>
      <c r="N10" s="51">
        <f>+K10-0</f>
        <v>17</v>
      </c>
      <c r="O10" s="50">
        <f>L10+9</f>
        <v>28</v>
      </c>
      <c r="P10" s="31"/>
      <c r="Q10" s="12"/>
      <c r="R10" s="31"/>
      <c r="S10" s="50"/>
      <c r="T10" s="51"/>
      <c r="U10" s="50"/>
      <c r="V10" s="31"/>
      <c r="W10" s="12"/>
      <c r="X10" s="31"/>
      <c r="Y10" s="50"/>
      <c r="Z10" s="51"/>
      <c r="AA10" s="50"/>
      <c r="AB10" s="31"/>
      <c r="AC10" s="12"/>
      <c r="AD10" s="31"/>
      <c r="AE10" s="50"/>
      <c r="AF10" s="51"/>
      <c r="AG10" s="50"/>
      <c r="AH10" s="31"/>
      <c r="AI10" s="12"/>
      <c r="AJ10" s="31"/>
      <c r="AK10" s="22" t="s">
        <v>123</v>
      </c>
      <c r="AL10" s="22"/>
      <c r="AM10" s="22" t="s">
        <v>281</v>
      </c>
      <c r="AN10" s="22" t="s">
        <v>226</v>
      </c>
      <c r="AO10" s="61" t="s">
        <v>123</v>
      </c>
      <c r="AP10" s="61" t="s">
        <v>123</v>
      </c>
    </row>
    <row r="11" spans="1:42" ht="16.5">
      <c r="A11" s="27">
        <v>1977</v>
      </c>
      <c r="B11" s="28" t="s">
        <v>11</v>
      </c>
      <c r="C11" s="76">
        <v>27</v>
      </c>
      <c r="D11" s="28"/>
      <c r="E11" s="49">
        <v>27</v>
      </c>
      <c r="F11" s="28">
        <v>0</v>
      </c>
      <c r="G11" s="50">
        <v>105</v>
      </c>
      <c r="H11" s="51">
        <v>27</v>
      </c>
      <c r="I11" s="50">
        <f>F11+13</f>
        <v>13</v>
      </c>
      <c r="J11" s="31"/>
      <c r="K11" s="12">
        <v>27</v>
      </c>
      <c r="L11" s="31">
        <v>13</v>
      </c>
      <c r="M11" s="50">
        <v>96</v>
      </c>
      <c r="N11" s="51">
        <f>+K11-4</f>
        <v>23</v>
      </c>
      <c r="O11" s="50">
        <f>L11+15</f>
        <v>28</v>
      </c>
      <c r="P11" s="31"/>
      <c r="Q11" s="12"/>
      <c r="R11" s="31"/>
      <c r="S11" s="50"/>
      <c r="T11" s="51"/>
      <c r="U11" s="50"/>
      <c r="V11" s="31"/>
      <c r="W11" s="12"/>
      <c r="X11" s="31"/>
      <c r="Y11" s="50"/>
      <c r="Z11" s="51"/>
      <c r="AA11" s="50"/>
      <c r="AB11" s="31"/>
      <c r="AC11" s="12"/>
      <c r="AD11" s="31"/>
      <c r="AE11" s="50"/>
      <c r="AF11" s="51"/>
      <c r="AG11" s="50"/>
      <c r="AH11" s="31"/>
      <c r="AI11" s="12"/>
      <c r="AJ11" s="31"/>
      <c r="AK11" s="22" t="s">
        <v>123</v>
      </c>
      <c r="AL11" s="10"/>
      <c r="AM11" s="22" t="s">
        <v>281</v>
      </c>
      <c r="AN11" s="22" t="s">
        <v>123</v>
      </c>
      <c r="AO11" s="61" t="s">
        <v>123</v>
      </c>
      <c r="AP11" s="61" t="s">
        <v>123</v>
      </c>
    </row>
    <row r="12" spans="1:42" ht="16.5">
      <c r="A12" s="28">
        <v>2366</v>
      </c>
      <c r="B12" s="26" t="s">
        <v>16</v>
      </c>
      <c r="C12" s="76">
        <v>17</v>
      </c>
      <c r="D12" s="28">
        <v>90</v>
      </c>
      <c r="E12" s="49">
        <v>17</v>
      </c>
      <c r="F12" s="28">
        <v>9</v>
      </c>
      <c r="G12" s="50">
        <v>99</v>
      </c>
      <c r="H12" s="51">
        <v>17</v>
      </c>
      <c r="I12" s="50">
        <f>F12+8</f>
        <v>17</v>
      </c>
      <c r="J12" s="31"/>
      <c r="K12" s="12">
        <v>17</v>
      </c>
      <c r="L12" s="31">
        <v>17</v>
      </c>
      <c r="M12" s="50">
        <v>92</v>
      </c>
      <c r="N12" s="51">
        <f>+K12-0</f>
        <v>17</v>
      </c>
      <c r="O12" s="50">
        <f>L12+10</f>
        <v>27</v>
      </c>
      <c r="P12" s="31"/>
      <c r="Q12" s="12"/>
      <c r="R12" s="31"/>
      <c r="S12" s="50"/>
      <c r="T12" s="51"/>
      <c r="U12" s="50"/>
      <c r="V12" s="31"/>
      <c r="W12" s="12"/>
      <c r="X12" s="31"/>
      <c r="Y12" s="50"/>
      <c r="Z12" s="51"/>
      <c r="AA12" s="50"/>
      <c r="AB12" s="31"/>
      <c r="AC12" s="12"/>
      <c r="AD12" s="31"/>
      <c r="AE12" s="50"/>
      <c r="AF12" s="51"/>
      <c r="AG12" s="50"/>
      <c r="AH12" s="31"/>
      <c r="AI12" s="12"/>
      <c r="AJ12" s="31"/>
      <c r="AK12" s="22" t="s">
        <v>123</v>
      </c>
      <c r="AL12" s="10"/>
      <c r="AM12" s="10"/>
      <c r="AN12" s="22" t="s">
        <v>123</v>
      </c>
      <c r="AO12" s="61" t="s">
        <v>123</v>
      </c>
      <c r="AP12" s="61" t="s">
        <v>123</v>
      </c>
    </row>
    <row r="13" spans="1:42" ht="16.5">
      <c r="A13" s="27">
        <v>80</v>
      </c>
      <c r="B13" s="26" t="s">
        <v>10</v>
      </c>
      <c r="C13" s="76">
        <v>11</v>
      </c>
      <c r="D13" s="28">
        <v>81</v>
      </c>
      <c r="E13" s="49">
        <v>9</v>
      </c>
      <c r="F13" s="28">
        <v>15</v>
      </c>
      <c r="G13" s="50"/>
      <c r="H13" s="51">
        <v>9</v>
      </c>
      <c r="I13" s="50">
        <v>15</v>
      </c>
      <c r="J13" s="31"/>
      <c r="K13" s="12">
        <v>9</v>
      </c>
      <c r="L13" s="31">
        <v>15</v>
      </c>
      <c r="M13" s="50">
        <v>83</v>
      </c>
      <c r="N13" s="51">
        <f>+K13-0</f>
        <v>9</v>
      </c>
      <c r="O13" s="50">
        <f>L13+11</f>
        <v>26</v>
      </c>
      <c r="P13" s="31"/>
      <c r="Q13" s="12"/>
      <c r="R13" s="31"/>
      <c r="S13" s="50"/>
      <c r="T13" s="51"/>
      <c r="U13" s="50"/>
      <c r="V13" s="31"/>
      <c r="W13" s="12"/>
      <c r="X13" s="31"/>
      <c r="Y13" s="50"/>
      <c r="Z13" s="51"/>
      <c r="AA13" s="50"/>
      <c r="AB13" s="31"/>
      <c r="AC13" s="12"/>
      <c r="AD13" s="31"/>
      <c r="AE13" s="50"/>
      <c r="AF13" s="51"/>
      <c r="AG13" s="50"/>
      <c r="AH13" s="31"/>
      <c r="AI13" s="12"/>
      <c r="AJ13" s="31"/>
      <c r="AK13" s="22" t="s">
        <v>123</v>
      </c>
      <c r="AL13" s="22" t="s">
        <v>247</v>
      </c>
      <c r="AM13" s="10"/>
      <c r="AN13" s="22" t="s">
        <v>123</v>
      </c>
      <c r="AO13" s="61" t="s">
        <v>123</v>
      </c>
      <c r="AP13" s="61" t="s">
        <v>123</v>
      </c>
    </row>
    <row r="14" spans="1:42" ht="16.5">
      <c r="A14" s="28">
        <v>2239</v>
      </c>
      <c r="B14" s="58" t="s">
        <v>12</v>
      </c>
      <c r="C14" s="76">
        <v>24</v>
      </c>
      <c r="D14" s="28">
        <v>91</v>
      </c>
      <c r="E14" s="49">
        <v>21</v>
      </c>
      <c r="F14" s="28">
        <v>12</v>
      </c>
      <c r="G14" s="50"/>
      <c r="H14" s="51">
        <v>21</v>
      </c>
      <c r="I14" s="50">
        <v>12</v>
      </c>
      <c r="J14" s="31">
        <v>106</v>
      </c>
      <c r="K14" s="12">
        <f>H14-0</f>
        <v>21</v>
      </c>
      <c r="L14" s="31">
        <f>+I14+5</f>
        <v>17</v>
      </c>
      <c r="M14" s="50">
        <v>97</v>
      </c>
      <c r="N14" s="51">
        <f>+K14-0</f>
        <v>21</v>
      </c>
      <c r="O14" s="50">
        <f>L14+7</f>
        <v>24</v>
      </c>
      <c r="P14" s="31"/>
      <c r="Q14" s="12"/>
      <c r="R14" s="31"/>
      <c r="S14" s="50"/>
      <c r="T14" s="51"/>
      <c r="U14" s="50"/>
      <c r="V14" s="31"/>
      <c r="W14" s="12"/>
      <c r="X14" s="31"/>
      <c r="Y14" s="50"/>
      <c r="Z14" s="51"/>
      <c r="AA14" s="50"/>
      <c r="AB14" s="31"/>
      <c r="AC14" s="12"/>
      <c r="AD14" s="31"/>
      <c r="AE14" s="50"/>
      <c r="AF14" s="51"/>
      <c r="AG14" s="50"/>
      <c r="AH14" s="31"/>
      <c r="AI14" s="12"/>
      <c r="AJ14" s="31"/>
      <c r="AK14" s="22" t="s">
        <v>123</v>
      </c>
      <c r="AL14" s="10"/>
      <c r="AM14" s="10"/>
      <c r="AN14" s="22" t="s">
        <v>123</v>
      </c>
      <c r="AO14" s="61" t="s">
        <v>123</v>
      </c>
      <c r="AP14" s="61" t="s">
        <v>123</v>
      </c>
    </row>
    <row r="15" spans="1:42" ht="16.5">
      <c r="A15" s="27">
        <v>1338</v>
      </c>
      <c r="B15" s="58" t="s">
        <v>13</v>
      </c>
      <c r="C15" s="76">
        <v>21</v>
      </c>
      <c r="D15" s="28">
        <v>95</v>
      </c>
      <c r="E15" s="49">
        <v>21</v>
      </c>
      <c r="F15" s="28">
        <v>5</v>
      </c>
      <c r="G15" s="50"/>
      <c r="H15" s="51">
        <v>21</v>
      </c>
      <c r="I15" s="50">
        <v>5</v>
      </c>
      <c r="J15" s="31">
        <v>98</v>
      </c>
      <c r="K15" s="12">
        <f>H15-0</f>
        <v>21</v>
      </c>
      <c r="L15" s="31">
        <f>+I15+10</f>
        <v>15</v>
      </c>
      <c r="M15" s="50">
        <v>96</v>
      </c>
      <c r="N15" s="51">
        <f>+K15-0</f>
        <v>21</v>
      </c>
      <c r="O15" s="50">
        <f>L15+9</f>
        <v>24</v>
      </c>
      <c r="P15" s="31"/>
      <c r="Q15" s="12"/>
      <c r="R15" s="31"/>
      <c r="S15" s="50"/>
      <c r="T15" s="51"/>
      <c r="U15" s="50"/>
      <c r="V15" s="31"/>
      <c r="W15" s="12"/>
      <c r="X15" s="31"/>
      <c r="Y15" s="50"/>
      <c r="Z15" s="51"/>
      <c r="AA15" s="50"/>
      <c r="AB15" s="31"/>
      <c r="AC15" s="12"/>
      <c r="AD15" s="31"/>
      <c r="AE15" s="50"/>
      <c r="AF15" s="51"/>
      <c r="AG15" s="50"/>
      <c r="AH15" s="31"/>
      <c r="AI15" s="12"/>
      <c r="AJ15" s="31"/>
      <c r="AK15" s="22" t="s">
        <v>123</v>
      </c>
      <c r="AL15" s="10"/>
      <c r="AM15" s="10"/>
      <c r="AN15" s="22" t="s">
        <v>123</v>
      </c>
      <c r="AO15" s="61" t="s">
        <v>123</v>
      </c>
      <c r="AP15" s="61" t="s">
        <v>123</v>
      </c>
    </row>
    <row r="16" spans="1:42" ht="16.5">
      <c r="A16" s="27">
        <v>1362</v>
      </c>
      <c r="B16" s="58" t="s">
        <v>8</v>
      </c>
      <c r="C16" s="76">
        <v>16</v>
      </c>
      <c r="D16" s="28"/>
      <c r="E16" s="49">
        <v>16</v>
      </c>
      <c r="F16" s="28">
        <v>0</v>
      </c>
      <c r="G16" s="50">
        <v>91</v>
      </c>
      <c r="H16" s="51">
        <v>15</v>
      </c>
      <c r="I16" s="50">
        <f>F16+16</f>
        <v>16</v>
      </c>
      <c r="J16" s="31"/>
      <c r="K16" s="12">
        <v>15</v>
      </c>
      <c r="L16" s="31">
        <v>16</v>
      </c>
      <c r="M16" s="50">
        <v>92</v>
      </c>
      <c r="N16" s="51">
        <f>+K16-0</f>
        <v>15</v>
      </c>
      <c r="O16" s="50">
        <f>L16+6</f>
        <v>22</v>
      </c>
      <c r="P16" s="31"/>
      <c r="Q16" s="12"/>
      <c r="R16" s="31"/>
      <c r="S16" s="50"/>
      <c r="T16" s="51"/>
      <c r="U16" s="50"/>
      <c r="V16" s="31"/>
      <c r="W16" s="12"/>
      <c r="X16" s="31"/>
      <c r="Y16" s="50"/>
      <c r="Z16" s="51"/>
      <c r="AA16" s="50"/>
      <c r="AB16" s="31"/>
      <c r="AC16" s="12"/>
      <c r="AD16" s="31"/>
      <c r="AE16" s="50"/>
      <c r="AF16" s="51"/>
      <c r="AG16" s="50"/>
      <c r="AH16" s="31"/>
      <c r="AI16" s="12"/>
      <c r="AJ16" s="31"/>
      <c r="AK16" s="22" t="s">
        <v>123</v>
      </c>
      <c r="AL16" s="22"/>
      <c r="AM16" s="22"/>
      <c r="AN16" s="22" t="s">
        <v>123</v>
      </c>
      <c r="AO16" s="61" t="s">
        <v>123</v>
      </c>
      <c r="AP16" s="61" t="s">
        <v>123</v>
      </c>
    </row>
    <row r="17" spans="1:42" ht="16.5">
      <c r="A17" s="27">
        <v>65</v>
      </c>
      <c r="B17" s="26" t="s">
        <v>19</v>
      </c>
      <c r="C17" s="76">
        <v>21</v>
      </c>
      <c r="D17" s="28">
        <v>92</v>
      </c>
      <c r="E17" s="49">
        <v>20</v>
      </c>
      <c r="F17" s="28">
        <v>11</v>
      </c>
      <c r="G17" s="50"/>
      <c r="H17" s="51">
        <v>20</v>
      </c>
      <c r="I17" s="50">
        <v>11</v>
      </c>
      <c r="J17" s="31">
        <v>101</v>
      </c>
      <c r="K17" s="12">
        <f>H17-0</f>
        <v>20</v>
      </c>
      <c r="L17" s="31">
        <f>+I17+5</f>
        <v>16</v>
      </c>
      <c r="M17" s="50">
        <v>103</v>
      </c>
      <c r="N17" s="51">
        <f>+K17+0</f>
        <v>20</v>
      </c>
      <c r="O17" s="50">
        <f>L17+5</f>
        <v>21</v>
      </c>
      <c r="P17" s="31"/>
      <c r="Q17" s="12"/>
      <c r="R17" s="31"/>
      <c r="S17" s="50"/>
      <c r="T17" s="51"/>
      <c r="U17" s="50"/>
      <c r="V17" s="31"/>
      <c r="W17" s="12"/>
      <c r="X17" s="31"/>
      <c r="Y17" s="50"/>
      <c r="Z17" s="51"/>
      <c r="AA17" s="50"/>
      <c r="AB17" s="31"/>
      <c r="AC17" s="12"/>
      <c r="AD17" s="31"/>
      <c r="AE17" s="50"/>
      <c r="AF17" s="51"/>
      <c r="AG17" s="50"/>
      <c r="AH17" s="31"/>
      <c r="AI17" s="12"/>
      <c r="AJ17" s="31"/>
      <c r="AK17" s="22" t="s">
        <v>123</v>
      </c>
      <c r="AL17" s="10"/>
      <c r="AM17" s="22" t="s">
        <v>247</v>
      </c>
      <c r="AN17" s="22" t="s">
        <v>123</v>
      </c>
      <c r="AO17" s="61" t="s">
        <v>226</v>
      </c>
      <c r="AP17" s="61" t="s">
        <v>123</v>
      </c>
    </row>
    <row r="18" spans="1:42" ht="16.5">
      <c r="A18" s="27">
        <v>521</v>
      </c>
      <c r="B18" s="58" t="s">
        <v>58</v>
      </c>
      <c r="C18" s="76">
        <v>31</v>
      </c>
      <c r="D18" s="28"/>
      <c r="E18" s="49">
        <v>31</v>
      </c>
      <c r="F18" s="28">
        <v>0</v>
      </c>
      <c r="G18" s="50"/>
      <c r="H18" s="51">
        <v>31</v>
      </c>
      <c r="I18" s="50">
        <v>0</v>
      </c>
      <c r="J18" s="31"/>
      <c r="K18" s="12">
        <v>31</v>
      </c>
      <c r="L18" s="31">
        <v>0</v>
      </c>
      <c r="M18" s="50">
        <v>99</v>
      </c>
      <c r="N18" s="51">
        <f>+K18-6</f>
        <v>25</v>
      </c>
      <c r="O18" s="50">
        <f>L18+16</f>
        <v>16</v>
      </c>
      <c r="P18" s="31"/>
      <c r="Q18" s="12"/>
      <c r="R18" s="31"/>
      <c r="S18" s="50"/>
      <c r="T18" s="51"/>
      <c r="U18" s="50"/>
      <c r="V18" s="31"/>
      <c r="W18" s="12"/>
      <c r="X18" s="31"/>
      <c r="Y18" s="50"/>
      <c r="Z18" s="51"/>
      <c r="AA18" s="50"/>
      <c r="AB18" s="31"/>
      <c r="AC18" s="12"/>
      <c r="AD18" s="31"/>
      <c r="AE18" s="50"/>
      <c r="AF18" s="51"/>
      <c r="AG18" s="50"/>
      <c r="AH18" s="31"/>
      <c r="AI18" s="12"/>
      <c r="AJ18" s="31"/>
      <c r="AK18" s="22" t="s">
        <v>123</v>
      </c>
      <c r="AL18" s="10"/>
      <c r="AM18" s="22" t="s">
        <v>349</v>
      </c>
      <c r="AN18" s="22" t="s">
        <v>123</v>
      </c>
      <c r="AO18" s="28"/>
      <c r="AP18" s="61" t="s">
        <v>123</v>
      </c>
    </row>
    <row r="19" spans="1:42" ht="16.5">
      <c r="A19" s="27">
        <v>526</v>
      </c>
      <c r="B19" s="26" t="s">
        <v>54</v>
      </c>
      <c r="C19" s="76">
        <v>32</v>
      </c>
      <c r="D19" s="28"/>
      <c r="E19" s="49">
        <v>32</v>
      </c>
      <c r="F19" s="28">
        <v>0</v>
      </c>
      <c r="G19" s="50"/>
      <c r="H19" s="51">
        <v>32</v>
      </c>
      <c r="I19" s="50">
        <v>0</v>
      </c>
      <c r="J19" s="31"/>
      <c r="K19" s="12">
        <v>32</v>
      </c>
      <c r="L19" s="31">
        <v>0</v>
      </c>
      <c r="M19" s="50">
        <v>98</v>
      </c>
      <c r="N19" s="51">
        <f>+K19-8</f>
        <v>24</v>
      </c>
      <c r="O19" s="50">
        <f>L19+15</f>
        <v>15</v>
      </c>
      <c r="P19" s="31"/>
      <c r="Q19" s="12"/>
      <c r="R19" s="31"/>
      <c r="S19" s="50"/>
      <c r="T19" s="51"/>
      <c r="U19" s="50"/>
      <c r="V19" s="31"/>
      <c r="W19" s="12"/>
      <c r="X19" s="31"/>
      <c r="Y19" s="50"/>
      <c r="Z19" s="51"/>
      <c r="AA19" s="50"/>
      <c r="AB19" s="31"/>
      <c r="AC19" s="12"/>
      <c r="AD19" s="31"/>
      <c r="AE19" s="50"/>
      <c r="AF19" s="51"/>
      <c r="AG19" s="50"/>
      <c r="AH19" s="31"/>
      <c r="AI19" s="12"/>
      <c r="AJ19" s="31"/>
      <c r="AK19" s="22" t="s">
        <v>123</v>
      </c>
      <c r="AL19" s="10"/>
      <c r="AM19" s="10"/>
      <c r="AN19" s="22" t="s">
        <v>123</v>
      </c>
      <c r="AO19" s="61" t="s">
        <v>123</v>
      </c>
      <c r="AP19" s="61" t="s">
        <v>123</v>
      </c>
    </row>
    <row r="20" spans="1:42" ht="16.5">
      <c r="A20" s="28">
        <v>1338</v>
      </c>
      <c r="B20" s="28" t="s">
        <v>233</v>
      </c>
      <c r="C20" s="77" t="s">
        <v>140</v>
      </c>
      <c r="D20" s="28">
        <v>106</v>
      </c>
      <c r="E20" s="73" t="s">
        <v>140</v>
      </c>
      <c r="F20" s="28">
        <v>5</v>
      </c>
      <c r="G20" s="50"/>
      <c r="H20" s="51" t="s">
        <v>21</v>
      </c>
      <c r="I20" s="50">
        <v>5</v>
      </c>
      <c r="J20" s="28"/>
      <c r="K20" s="73" t="s">
        <v>140</v>
      </c>
      <c r="L20" s="49">
        <v>5</v>
      </c>
      <c r="M20" s="50">
        <v>102</v>
      </c>
      <c r="N20" s="51" t="s">
        <v>21</v>
      </c>
      <c r="O20" s="50">
        <f>L20+9</f>
        <v>14</v>
      </c>
      <c r="P20" s="28"/>
      <c r="Q20" s="72"/>
      <c r="R20" s="49"/>
      <c r="S20" s="28"/>
      <c r="T20" s="72"/>
      <c r="U20" s="49"/>
      <c r="V20" s="28"/>
      <c r="W20" s="72"/>
      <c r="X20" s="49"/>
      <c r="Y20" s="28"/>
      <c r="Z20" s="72"/>
      <c r="AA20" s="49"/>
      <c r="AB20" s="28"/>
      <c r="AC20" s="72"/>
      <c r="AD20" s="49"/>
      <c r="AE20" s="28"/>
      <c r="AF20" s="72"/>
      <c r="AG20" s="49"/>
      <c r="AH20" s="49"/>
      <c r="AI20" s="49"/>
      <c r="AJ20" s="49"/>
      <c r="AK20" s="61" t="s">
        <v>123</v>
      </c>
      <c r="AL20" s="72"/>
      <c r="AM20" s="22" t="s">
        <v>349</v>
      </c>
      <c r="AN20" s="61" t="s">
        <v>228</v>
      </c>
      <c r="AO20" s="61" t="s">
        <v>228</v>
      </c>
      <c r="AP20" s="61"/>
    </row>
    <row r="21" spans="1:42" ht="16.5">
      <c r="A21" s="28">
        <v>0</v>
      </c>
      <c r="B21" s="28" t="s">
        <v>236</v>
      </c>
      <c r="C21" s="77" t="s">
        <v>140</v>
      </c>
      <c r="D21" s="28">
        <v>85</v>
      </c>
      <c r="E21" s="73" t="s">
        <v>140</v>
      </c>
      <c r="F21" s="28">
        <v>5</v>
      </c>
      <c r="G21" s="50"/>
      <c r="H21" s="51" t="s">
        <v>21</v>
      </c>
      <c r="I21" s="50">
        <v>5</v>
      </c>
      <c r="J21" s="28"/>
      <c r="K21" s="80" t="s">
        <v>21</v>
      </c>
      <c r="L21" s="49">
        <v>5</v>
      </c>
      <c r="M21" s="50">
        <v>90</v>
      </c>
      <c r="N21" s="51" t="s">
        <v>21</v>
      </c>
      <c r="O21" s="50">
        <f>L21+5</f>
        <v>10</v>
      </c>
      <c r="P21" s="28"/>
      <c r="Q21" s="72"/>
      <c r="R21" s="49"/>
      <c r="S21" s="28"/>
      <c r="T21" s="72"/>
      <c r="U21" s="49"/>
      <c r="V21" s="28"/>
      <c r="W21" s="72"/>
      <c r="X21" s="49"/>
      <c r="Y21" s="28"/>
      <c r="Z21" s="72"/>
      <c r="AA21" s="49"/>
      <c r="AB21" s="28"/>
      <c r="AC21" s="72"/>
      <c r="AD21" s="49"/>
      <c r="AE21" s="28"/>
      <c r="AF21" s="72"/>
      <c r="AG21" s="49"/>
      <c r="AH21" s="49"/>
      <c r="AI21" s="49"/>
      <c r="AJ21" s="49"/>
      <c r="AK21" s="61" t="s">
        <v>123</v>
      </c>
      <c r="AL21" s="72"/>
      <c r="AM21" s="72"/>
      <c r="AN21" s="61" t="s">
        <v>228</v>
      </c>
      <c r="AO21" s="61" t="s">
        <v>228</v>
      </c>
      <c r="AP21" s="61"/>
    </row>
    <row r="22" spans="1:42" ht="16.5">
      <c r="A22" s="28">
        <v>2776</v>
      </c>
      <c r="B22" s="26" t="s">
        <v>138</v>
      </c>
      <c r="C22" s="76">
        <v>17</v>
      </c>
      <c r="D22" s="28"/>
      <c r="E22" s="49">
        <v>17</v>
      </c>
      <c r="F22" s="28">
        <v>0</v>
      </c>
      <c r="G22" s="50"/>
      <c r="H22" s="51">
        <v>17</v>
      </c>
      <c r="I22" s="50">
        <v>0</v>
      </c>
      <c r="J22" s="31"/>
      <c r="K22" s="12">
        <v>17</v>
      </c>
      <c r="L22" s="31">
        <v>0</v>
      </c>
      <c r="M22" s="50" t="s">
        <v>319</v>
      </c>
      <c r="N22" s="51">
        <f>+K22-0</f>
        <v>17</v>
      </c>
      <c r="O22" s="50">
        <f>L22+5</f>
        <v>5</v>
      </c>
      <c r="P22" s="31"/>
      <c r="Q22" s="12"/>
      <c r="R22" s="31"/>
      <c r="S22" s="50"/>
      <c r="T22" s="51"/>
      <c r="U22" s="50"/>
      <c r="V22" s="31"/>
      <c r="W22" s="12"/>
      <c r="X22" s="31"/>
      <c r="Y22" s="50"/>
      <c r="Z22" s="51"/>
      <c r="AA22" s="50"/>
      <c r="AB22" s="31"/>
      <c r="AC22" s="12"/>
      <c r="AD22" s="31"/>
      <c r="AE22" s="50"/>
      <c r="AF22" s="51"/>
      <c r="AG22" s="50"/>
      <c r="AH22" s="31"/>
      <c r="AI22" s="12"/>
      <c r="AJ22" s="31"/>
      <c r="AK22" s="22" t="s">
        <v>123</v>
      </c>
      <c r="AL22" s="10"/>
      <c r="AM22" s="10"/>
      <c r="AN22" s="22" t="s">
        <v>123</v>
      </c>
      <c r="AO22" s="61" t="s">
        <v>123</v>
      </c>
      <c r="AP22" s="61" t="s">
        <v>123</v>
      </c>
    </row>
    <row r="23" spans="1:42" ht="16.5">
      <c r="A23" s="27">
        <v>1865</v>
      </c>
      <c r="B23" s="58" t="s">
        <v>15</v>
      </c>
      <c r="C23" s="76">
        <v>20</v>
      </c>
      <c r="D23" s="28">
        <v>96</v>
      </c>
      <c r="E23" s="49">
        <v>20</v>
      </c>
      <c r="F23" s="28">
        <v>5</v>
      </c>
      <c r="G23" s="50">
        <v>85</v>
      </c>
      <c r="H23" s="51">
        <v>14</v>
      </c>
      <c r="I23" s="50">
        <f>F23+15</f>
        <v>20</v>
      </c>
      <c r="J23" s="31">
        <v>87</v>
      </c>
      <c r="K23" s="12">
        <f>H23-0</f>
        <v>14</v>
      </c>
      <c r="L23" s="31">
        <f>+I23+11</f>
        <v>31</v>
      </c>
      <c r="M23" s="50"/>
      <c r="N23" s="51">
        <v>14</v>
      </c>
      <c r="O23" s="50">
        <v>31</v>
      </c>
      <c r="P23" s="31"/>
      <c r="Q23" s="12"/>
      <c r="R23" s="31"/>
      <c r="S23" s="50"/>
      <c r="T23" s="51"/>
      <c r="U23" s="50"/>
      <c r="V23" s="31"/>
      <c r="W23" s="12"/>
      <c r="X23" s="31"/>
      <c r="Y23" s="50"/>
      <c r="Z23" s="51"/>
      <c r="AA23" s="50"/>
      <c r="AB23" s="31"/>
      <c r="AC23" s="12"/>
      <c r="AD23" s="31"/>
      <c r="AE23" s="50"/>
      <c r="AF23" s="51"/>
      <c r="AG23" s="50"/>
      <c r="AH23" s="31"/>
      <c r="AI23" s="12"/>
      <c r="AJ23" s="31"/>
      <c r="AK23" s="22"/>
      <c r="AL23" s="22" t="s">
        <v>281</v>
      </c>
      <c r="AM23" s="22"/>
      <c r="AN23" s="22" t="s">
        <v>123</v>
      </c>
      <c r="AO23" s="61" t="s">
        <v>226</v>
      </c>
      <c r="AP23" s="61" t="s">
        <v>123</v>
      </c>
    </row>
    <row r="24" spans="1:42" ht="16.5">
      <c r="A24" s="28">
        <v>1355</v>
      </c>
      <c r="B24" s="26" t="s">
        <v>248</v>
      </c>
      <c r="C24" s="76">
        <v>23</v>
      </c>
      <c r="D24" s="28">
        <v>95</v>
      </c>
      <c r="E24" s="49">
        <v>23</v>
      </c>
      <c r="F24" s="28">
        <v>7</v>
      </c>
      <c r="G24" s="50"/>
      <c r="H24" s="51">
        <v>23</v>
      </c>
      <c r="I24" s="50">
        <v>7</v>
      </c>
      <c r="J24" s="31">
        <v>89</v>
      </c>
      <c r="K24" s="12">
        <v>18</v>
      </c>
      <c r="L24" s="31">
        <f>+I24+20</f>
        <v>27</v>
      </c>
      <c r="M24" s="50"/>
      <c r="N24" s="51">
        <v>18</v>
      </c>
      <c r="O24" s="50">
        <v>27</v>
      </c>
      <c r="P24" s="31"/>
      <c r="Q24" s="12"/>
      <c r="R24" s="31"/>
      <c r="S24" s="50"/>
      <c r="T24" s="51"/>
      <c r="U24" s="50"/>
      <c r="V24" s="31"/>
      <c r="W24" s="12"/>
      <c r="X24" s="31"/>
      <c r="Y24" s="50"/>
      <c r="Z24" s="51"/>
      <c r="AA24" s="50"/>
      <c r="AB24" s="31"/>
      <c r="AC24" s="12"/>
      <c r="AD24" s="31"/>
      <c r="AE24" s="50"/>
      <c r="AF24" s="51"/>
      <c r="AG24" s="50"/>
      <c r="AH24" s="31"/>
      <c r="AI24" s="12"/>
      <c r="AJ24" s="31"/>
      <c r="AK24" s="22"/>
      <c r="AL24" s="10"/>
      <c r="AM24" s="22" t="s">
        <v>313</v>
      </c>
      <c r="AN24" s="22" t="s">
        <v>123</v>
      </c>
      <c r="AO24" s="61" t="s">
        <v>123</v>
      </c>
      <c r="AP24" s="61" t="s">
        <v>123</v>
      </c>
    </row>
    <row r="25" spans="1:42" ht="16.5">
      <c r="A25" s="27">
        <v>718</v>
      </c>
      <c r="B25" s="28" t="s">
        <v>71</v>
      </c>
      <c r="C25" s="76">
        <v>21</v>
      </c>
      <c r="D25" s="28">
        <v>83</v>
      </c>
      <c r="E25" s="49">
        <v>14</v>
      </c>
      <c r="F25" s="28">
        <v>15</v>
      </c>
      <c r="G25" s="50">
        <v>110</v>
      </c>
      <c r="H25" s="51">
        <v>14</v>
      </c>
      <c r="I25" s="50">
        <f>F25+11</f>
        <v>26</v>
      </c>
      <c r="J25" s="31"/>
      <c r="K25" s="12">
        <v>14</v>
      </c>
      <c r="L25" s="31">
        <v>26</v>
      </c>
      <c r="M25" s="50"/>
      <c r="N25" s="51">
        <v>14</v>
      </c>
      <c r="O25" s="50">
        <v>26</v>
      </c>
      <c r="P25" s="31"/>
      <c r="Q25" s="12"/>
      <c r="R25" s="31"/>
      <c r="S25" s="50"/>
      <c r="T25" s="51"/>
      <c r="U25" s="50"/>
      <c r="V25" s="31"/>
      <c r="W25" s="12"/>
      <c r="X25" s="31"/>
      <c r="Y25" s="50"/>
      <c r="Z25" s="51"/>
      <c r="AA25" s="50"/>
      <c r="AB25" s="31"/>
      <c r="AC25" s="12"/>
      <c r="AD25" s="31"/>
      <c r="AE25" s="50"/>
      <c r="AF25" s="51"/>
      <c r="AG25" s="50"/>
      <c r="AH25" s="31"/>
      <c r="AI25" s="12"/>
      <c r="AJ25" s="31"/>
      <c r="AK25" s="22"/>
      <c r="AL25" s="10"/>
      <c r="AM25" s="10"/>
      <c r="AN25" s="22" t="s">
        <v>123</v>
      </c>
      <c r="AO25" s="61" t="s">
        <v>123</v>
      </c>
      <c r="AP25" s="61"/>
    </row>
    <row r="26" spans="1:42" ht="16.5">
      <c r="A26" s="27">
        <v>2383</v>
      </c>
      <c r="B26" s="32" t="s">
        <v>131</v>
      </c>
      <c r="C26" s="76">
        <v>13</v>
      </c>
      <c r="D26" s="28">
        <v>89</v>
      </c>
      <c r="E26" s="49">
        <v>13</v>
      </c>
      <c r="F26" s="28">
        <v>5</v>
      </c>
      <c r="G26" s="50"/>
      <c r="H26" s="51">
        <v>13</v>
      </c>
      <c r="I26" s="50">
        <v>5</v>
      </c>
      <c r="J26" s="31">
        <v>88</v>
      </c>
      <c r="K26" s="12">
        <v>12</v>
      </c>
      <c r="L26" s="31">
        <f>+I26+19</f>
        <v>24</v>
      </c>
      <c r="M26" s="50"/>
      <c r="N26" s="51">
        <v>12</v>
      </c>
      <c r="O26" s="50">
        <v>24</v>
      </c>
      <c r="P26" s="31"/>
      <c r="Q26" s="12"/>
      <c r="R26" s="31"/>
      <c r="S26" s="50"/>
      <c r="T26" s="51"/>
      <c r="U26" s="50"/>
      <c r="V26" s="31"/>
      <c r="W26" s="12"/>
      <c r="X26" s="31"/>
      <c r="Y26" s="50"/>
      <c r="Z26" s="51"/>
      <c r="AA26" s="50"/>
      <c r="AB26" s="31"/>
      <c r="AC26" s="12"/>
      <c r="AD26" s="31"/>
      <c r="AE26" s="50"/>
      <c r="AF26" s="51"/>
      <c r="AG26" s="50"/>
      <c r="AH26" s="31"/>
      <c r="AI26" s="12"/>
      <c r="AJ26" s="31"/>
      <c r="AK26" s="22"/>
      <c r="AL26" s="22" t="s">
        <v>313</v>
      </c>
      <c r="AM26" s="10"/>
      <c r="AN26" s="22" t="s">
        <v>123</v>
      </c>
      <c r="AO26" s="61" t="s">
        <v>123</v>
      </c>
      <c r="AP26" s="61" t="s">
        <v>123</v>
      </c>
    </row>
    <row r="27" spans="1:42" ht="16.5">
      <c r="A27" s="28">
        <v>1011</v>
      </c>
      <c r="B27" s="28" t="s">
        <v>257</v>
      </c>
      <c r="C27" s="76">
        <v>18</v>
      </c>
      <c r="D27" s="28">
        <v>92</v>
      </c>
      <c r="E27" s="49">
        <v>18</v>
      </c>
      <c r="F27" s="28">
        <v>9</v>
      </c>
      <c r="G27" s="50"/>
      <c r="H27" s="51">
        <v>18</v>
      </c>
      <c r="I27" s="50">
        <v>9</v>
      </c>
      <c r="J27" s="28">
        <v>91</v>
      </c>
      <c r="K27" s="12">
        <f>H27-0</f>
        <v>18</v>
      </c>
      <c r="L27" s="31">
        <f>+I27+10</f>
        <v>19</v>
      </c>
      <c r="M27" s="50"/>
      <c r="N27" s="51">
        <v>18</v>
      </c>
      <c r="O27" s="51">
        <v>19</v>
      </c>
      <c r="P27" s="28"/>
      <c r="Q27" s="72"/>
      <c r="R27" s="49"/>
      <c r="S27" s="28"/>
      <c r="T27" s="72"/>
      <c r="U27" s="49"/>
      <c r="V27" s="28"/>
      <c r="W27" s="72"/>
      <c r="X27" s="49"/>
      <c r="Y27" s="28"/>
      <c r="Z27" s="72"/>
      <c r="AA27" s="49"/>
      <c r="AB27" s="28"/>
      <c r="AC27" s="72"/>
      <c r="AD27" s="49"/>
      <c r="AE27" s="28"/>
      <c r="AF27" s="72"/>
      <c r="AG27" s="49"/>
      <c r="AH27" s="49"/>
      <c r="AI27" s="49"/>
      <c r="AJ27" s="49"/>
      <c r="AK27" s="61"/>
      <c r="AL27" s="72"/>
      <c r="AM27" s="72"/>
      <c r="AN27" s="61" t="s">
        <v>228</v>
      </c>
      <c r="AO27" s="61" t="s">
        <v>228</v>
      </c>
      <c r="AP27" s="61"/>
    </row>
    <row r="28" spans="1:42" ht="16.5">
      <c r="A28" s="27">
        <v>463</v>
      </c>
      <c r="B28" s="28" t="s">
        <v>147</v>
      </c>
      <c r="C28" s="76">
        <v>29</v>
      </c>
      <c r="D28" s="28">
        <v>103</v>
      </c>
      <c r="E28" s="49">
        <v>29</v>
      </c>
      <c r="F28" s="28">
        <v>5</v>
      </c>
      <c r="G28" s="50">
        <v>105</v>
      </c>
      <c r="H28" s="51">
        <v>27</v>
      </c>
      <c r="I28" s="50">
        <f>F28+13</f>
        <v>18</v>
      </c>
      <c r="J28" s="31"/>
      <c r="K28" s="12">
        <v>27</v>
      </c>
      <c r="L28" s="31">
        <v>18</v>
      </c>
      <c r="M28" s="50"/>
      <c r="N28" s="51">
        <v>27</v>
      </c>
      <c r="O28" s="50">
        <v>18</v>
      </c>
      <c r="P28" s="31"/>
      <c r="Q28" s="12"/>
      <c r="R28" s="31"/>
      <c r="S28" s="50"/>
      <c r="T28" s="51"/>
      <c r="U28" s="50"/>
      <c r="V28" s="31"/>
      <c r="W28" s="12"/>
      <c r="X28" s="31"/>
      <c r="Y28" s="50"/>
      <c r="Z28" s="51"/>
      <c r="AA28" s="50"/>
      <c r="AB28" s="31"/>
      <c r="AC28" s="12"/>
      <c r="AD28" s="31"/>
      <c r="AE28" s="50"/>
      <c r="AF28" s="51"/>
      <c r="AG28" s="50"/>
      <c r="AH28" s="31"/>
      <c r="AI28" s="12"/>
      <c r="AJ28" s="31"/>
      <c r="AK28" s="22"/>
      <c r="AL28" s="10"/>
      <c r="AM28" s="10"/>
      <c r="AN28" s="22" t="s">
        <v>123</v>
      </c>
      <c r="AO28" s="61" t="s">
        <v>123</v>
      </c>
      <c r="AP28" s="61" t="s">
        <v>123</v>
      </c>
    </row>
    <row r="29" spans="1:42" ht="16.5">
      <c r="A29" s="28">
        <v>0</v>
      </c>
      <c r="B29" s="28" t="s">
        <v>239</v>
      </c>
      <c r="C29" s="77" t="s">
        <v>140</v>
      </c>
      <c r="D29" s="28">
        <v>92</v>
      </c>
      <c r="E29" s="73" t="s">
        <v>140</v>
      </c>
      <c r="F29" s="28">
        <v>5</v>
      </c>
      <c r="G29" s="50">
        <v>97</v>
      </c>
      <c r="H29" s="78" t="s">
        <v>140</v>
      </c>
      <c r="I29" s="50">
        <f>F29+9</f>
        <v>14</v>
      </c>
      <c r="J29" s="28"/>
      <c r="K29" s="73" t="s">
        <v>140</v>
      </c>
      <c r="L29" s="49">
        <v>14</v>
      </c>
      <c r="M29" s="50"/>
      <c r="N29" s="51" t="s">
        <v>21</v>
      </c>
      <c r="O29" s="51">
        <v>14</v>
      </c>
      <c r="P29" s="28"/>
      <c r="Q29" s="72"/>
      <c r="R29" s="49"/>
      <c r="S29" s="28"/>
      <c r="T29" s="72"/>
      <c r="U29" s="49"/>
      <c r="V29" s="28"/>
      <c r="W29" s="72"/>
      <c r="X29" s="49"/>
      <c r="Y29" s="28"/>
      <c r="Z29" s="72"/>
      <c r="AA29" s="49"/>
      <c r="AB29" s="28"/>
      <c r="AC29" s="72"/>
      <c r="AD29" s="49"/>
      <c r="AE29" s="28"/>
      <c r="AF29" s="72"/>
      <c r="AG29" s="49"/>
      <c r="AH29" s="49"/>
      <c r="AI29" s="49"/>
      <c r="AJ29" s="49"/>
      <c r="AK29" s="61"/>
      <c r="AL29" s="72"/>
      <c r="AM29" s="72"/>
      <c r="AN29" s="61" t="s">
        <v>228</v>
      </c>
      <c r="AO29" s="61" t="s">
        <v>228</v>
      </c>
      <c r="AP29" s="61"/>
    </row>
    <row r="30" spans="1:42" ht="16.5">
      <c r="A30" s="28">
        <v>1011</v>
      </c>
      <c r="B30" s="26" t="s">
        <v>43</v>
      </c>
      <c r="C30" s="76">
        <v>22</v>
      </c>
      <c r="D30" s="28"/>
      <c r="E30" s="49">
        <v>22</v>
      </c>
      <c r="F30" s="28">
        <v>0</v>
      </c>
      <c r="G30" s="50"/>
      <c r="H30" s="51">
        <v>22</v>
      </c>
      <c r="I30" s="50">
        <v>0</v>
      </c>
      <c r="J30" s="31">
        <v>94</v>
      </c>
      <c r="K30" s="12">
        <f>H30-0</f>
        <v>22</v>
      </c>
      <c r="L30" s="31">
        <f>+I30+12</f>
        <v>12</v>
      </c>
      <c r="M30" s="50"/>
      <c r="N30" s="51">
        <v>22</v>
      </c>
      <c r="O30" s="50">
        <v>12</v>
      </c>
      <c r="P30" s="31"/>
      <c r="Q30" s="12"/>
      <c r="R30" s="31"/>
      <c r="S30" s="50"/>
      <c r="T30" s="51"/>
      <c r="U30" s="50"/>
      <c r="V30" s="31"/>
      <c r="W30" s="12"/>
      <c r="X30" s="31"/>
      <c r="Y30" s="50"/>
      <c r="Z30" s="51"/>
      <c r="AA30" s="50"/>
      <c r="AB30" s="31"/>
      <c r="AC30" s="12"/>
      <c r="AD30" s="31"/>
      <c r="AE30" s="50"/>
      <c r="AF30" s="51"/>
      <c r="AG30" s="50"/>
      <c r="AH30" s="31"/>
      <c r="AI30" s="12"/>
      <c r="AJ30" s="31"/>
      <c r="AK30" s="22"/>
      <c r="AL30" s="10"/>
      <c r="AM30" s="10"/>
      <c r="AN30" s="22" t="s">
        <v>123</v>
      </c>
      <c r="AO30" s="61" t="s">
        <v>123</v>
      </c>
      <c r="AP30" s="61" t="s">
        <v>123</v>
      </c>
    </row>
    <row r="31" spans="1:42" ht="16.5">
      <c r="A31" s="28">
        <v>9999</v>
      </c>
      <c r="B31" s="26" t="s">
        <v>47</v>
      </c>
      <c r="C31" s="76">
        <v>36</v>
      </c>
      <c r="D31" s="28"/>
      <c r="E31" s="49">
        <v>36</v>
      </c>
      <c r="F31" s="28">
        <v>0</v>
      </c>
      <c r="G31" s="50">
        <v>116</v>
      </c>
      <c r="H31" s="51">
        <v>36</v>
      </c>
      <c r="I31" s="50">
        <f>F31+10</f>
        <v>10</v>
      </c>
      <c r="J31" s="31"/>
      <c r="K31" s="12">
        <v>36</v>
      </c>
      <c r="L31" s="31">
        <v>10</v>
      </c>
      <c r="M31" s="50"/>
      <c r="N31" s="51">
        <v>36</v>
      </c>
      <c r="O31" s="50">
        <v>10</v>
      </c>
      <c r="P31" s="31"/>
      <c r="Q31" s="12"/>
      <c r="R31" s="31"/>
      <c r="S31" s="50"/>
      <c r="T31" s="51"/>
      <c r="U31" s="50"/>
      <c r="V31" s="31"/>
      <c r="W31" s="12"/>
      <c r="X31" s="31"/>
      <c r="Y31" s="50"/>
      <c r="Z31" s="51"/>
      <c r="AA31" s="50"/>
      <c r="AB31" s="31"/>
      <c r="AC31" s="12"/>
      <c r="AD31" s="31"/>
      <c r="AE31" s="50"/>
      <c r="AF31" s="51"/>
      <c r="AG31" s="50"/>
      <c r="AH31" s="31"/>
      <c r="AI31" s="12"/>
      <c r="AJ31" s="31"/>
      <c r="AK31" s="22"/>
      <c r="AL31" s="10"/>
      <c r="AM31" s="10"/>
      <c r="AN31" s="22" t="s">
        <v>123</v>
      </c>
      <c r="AO31" s="61" t="s">
        <v>123</v>
      </c>
      <c r="AP31" s="61" t="s">
        <v>123</v>
      </c>
    </row>
    <row r="32" spans="1:42" ht="16.5">
      <c r="A32" s="27">
        <v>705</v>
      </c>
      <c r="B32" s="58" t="s">
        <v>55</v>
      </c>
      <c r="C32" s="76">
        <v>22</v>
      </c>
      <c r="D32" s="28"/>
      <c r="E32" s="49">
        <v>22</v>
      </c>
      <c r="F32" s="28">
        <v>0</v>
      </c>
      <c r="G32" s="50">
        <v>109</v>
      </c>
      <c r="H32" s="51">
        <v>22</v>
      </c>
      <c r="I32" s="50">
        <f>F32+6</f>
        <v>6</v>
      </c>
      <c r="J32" s="31"/>
      <c r="K32" s="12">
        <v>22</v>
      </c>
      <c r="L32" s="31">
        <v>6</v>
      </c>
      <c r="M32" s="50"/>
      <c r="N32" s="51">
        <v>22</v>
      </c>
      <c r="O32" s="50">
        <v>6</v>
      </c>
      <c r="P32" s="31"/>
      <c r="Q32" s="12"/>
      <c r="R32" s="31"/>
      <c r="S32" s="50"/>
      <c r="T32" s="51"/>
      <c r="U32" s="50"/>
      <c r="V32" s="31"/>
      <c r="W32" s="12"/>
      <c r="X32" s="31"/>
      <c r="Y32" s="50"/>
      <c r="Z32" s="51"/>
      <c r="AA32" s="50"/>
      <c r="AB32" s="31"/>
      <c r="AC32" s="12"/>
      <c r="AD32" s="31"/>
      <c r="AE32" s="50"/>
      <c r="AF32" s="51"/>
      <c r="AG32" s="50"/>
      <c r="AH32" s="31"/>
      <c r="AI32" s="12"/>
      <c r="AJ32" s="31"/>
      <c r="AK32" s="22"/>
      <c r="AL32" s="10"/>
      <c r="AM32" s="10"/>
      <c r="AN32" s="61" t="s">
        <v>228</v>
      </c>
      <c r="AO32" s="28"/>
      <c r="AP32" s="61" t="s">
        <v>123</v>
      </c>
    </row>
    <row r="33" spans="1:42" ht="16.5">
      <c r="A33" s="28">
        <v>0</v>
      </c>
      <c r="B33" s="28" t="s">
        <v>237</v>
      </c>
      <c r="C33" s="77" t="s">
        <v>140</v>
      </c>
      <c r="D33" s="28"/>
      <c r="E33" s="73" t="s">
        <v>140</v>
      </c>
      <c r="F33" s="28">
        <v>0</v>
      </c>
      <c r="G33" s="50"/>
      <c r="H33" s="51" t="s">
        <v>21</v>
      </c>
      <c r="I33" s="50">
        <v>0</v>
      </c>
      <c r="J33" s="28"/>
      <c r="K33" s="73" t="s">
        <v>140</v>
      </c>
      <c r="L33" s="49">
        <v>0</v>
      </c>
      <c r="M33" s="50"/>
      <c r="N33" s="51" t="s">
        <v>21</v>
      </c>
      <c r="O33" s="51">
        <v>0</v>
      </c>
      <c r="P33" s="28"/>
      <c r="Q33" s="72"/>
      <c r="R33" s="49"/>
      <c r="S33" s="28"/>
      <c r="T33" s="72"/>
      <c r="U33" s="49"/>
      <c r="V33" s="28"/>
      <c r="W33" s="72"/>
      <c r="X33" s="49"/>
      <c r="Y33" s="28"/>
      <c r="Z33" s="72"/>
      <c r="AA33" s="49"/>
      <c r="AB33" s="28"/>
      <c r="AC33" s="72"/>
      <c r="AD33" s="49"/>
      <c r="AE33" s="28"/>
      <c r="AF33" s="72"/>
      <c r="AG33" s="49"/>
      <c r="AH33" s="49"/>
      <c r="AI33" s="49"/>
      <c r="AJ33" s="49"/>
      <c r="AK33" s="22"/>
      <c r="AL33" s="72"/>
      <c r="AM33" s="72"/>
      <c r="AN33" s="61" t="s">
        <v>228</v>
      </c>
      <c r="AO33" s="49"/>
      <c r="AP33" s="61"/>
    </row>
    <row r="34" spans="1:42" ht="16.5">
      <c r="A34" s="28">
        <v>1728</v>
      </c>
      <c r="B34" s="26" t="s">
        <v>51</v>
      </c>
      <c r="C34" s="76">
        <v>18</v>
      </c>
      <c r="D34" s="28"/>
      <c r="E34" s="49">
        <v>18</v>
      </c>
      <c r="F34" s="28">
        <v>0</v>
      </c>
      <c r="G34" s="50"/>
      <c r="H34" s="51">
        <v>18</v>
      </c>
      <c r="I34" s="50">
        <v>0</v>
      </c>
      <c r="J34" s="31"/>
      <c r="K34" s="12">
        <v>18</v>
      </c>
      <c r="L34" s="31">
        <v>0</v>
      </c>
      <c r="M34" s="50"/>
      <c r="N34" s="51">
        <v>18</v>
      </c>
      <c r="O34" s="50">
        <v>0</v>
      </c>
      <c r="P34" s="31"/>
      <c r="Q34" s="12"/>
      <c r="R34" s="31"/>
      <c r="S34" s="50"/>
      <c r="T34" s="51"/>
      <c r="U34" s="50"/>
      <c r="V34" s="31"/>
      <c r="W34" s="12"/>
      <c r="X34" s="31"/>
      <c r="Y34" s="50"/>
      <c r="Z34" s="51"/>
      <c r="AA34" s="50"/>
      <c r="AB34" s="31"/>
      <c r="AC34" s="12"/>
      <c r="AD34" s="31"/>
      <c r="AE34" s="50"/>
      <c r="AF34" s="51"/>
      <c r="AG34" s="50"/>
      <c r="AH34" s="31"/>
      <c r="AI34" s="12"/>
      <c r="AJ34" s="31"/>
      <c r="AK34" s="10"/>
      <c r="AL34" s="10"/>
      <c r="AM34" s="10"/>
      <c r="AN34" s="22" t="s">
        <v>123</v>
      </c>
      <c r="AO34" s="61" t="s">
        <v>123</v>
      </c>
      <c r="AP34" s="61" t="s">
        <v>123</v>
      </c>
    </row>
    <row r="35" spans="1:42" ht="16.5">
      <c r="A35" s="27">
        <v>634</v>
      </c>
      <c r="B35" s="26" t="s">
        <v>249</v>
      </c>
      <c r="C35" s="76">
        <v>19</v>
      </c>
      <c r="D35" s="28"/>
      <c r="E35" s="49">
        <v>19</v>
      </c>
      <c r="F35" s="28">
        <v>0</v>
      </c>
      <c r="G35" s="50"/>
      <c r="H35" s="51">
        <v>19</v>
      </c>
      <c r="I35" s="50">
        <v>0</v>
      </c>
      <c r="J35" s="31"/>
      <c r="K35" s="12">
        <v>19</v>
      </c>
      <c r="L35" s="31">
        <v>0</v>
      </c>
      <c r="M35" s="50"/>
      <c r="N35" s="51">
        <v>19</v>
      </c>
      <c r="O35" s="50">
        <v>0</v>
      </c>
      <c r="P35" s="31"/>
      <c r="Q35" s="12"/>
      <c r="R35" s="31"/>
      <c r="S35" s="50"/>
      <c r="T35" s="51"/>
      <c r="U35" s="50"/>
      <c r="V35" s="31"/>
      <c r="W35" s="12"/>
      <c r="X35" s="31"/>
      <c r="Y35" s="50"/>
      <c r="Z35" s="51"/>
      <c r="AA35" s="50"/>
      <c r="AB35" s="31"/>
      <c r="AC35" s="12"/>
      <c r="AD35" s="31"/>
      <c r="AE35" s="50"/>
      <c r="AF35" s="51"/>
      <c r="AG35" s="50"/>
      <c r="AH35" s="31"/>
      <c r="AI35" s="12"/>
      <c r="AJ35" s="31"/>
      <c r="AK35" s="10"/>
      <c r="AL35" s="10"/>
      <c r="AM35" s="10"/>
      <c r="AN35" s="22" t="s">
        <v>123</v>
      </c>
      <c r="AO35" s="61" t="s">
        <v>123</v>
      </c>
      <c r="AP35" s="61" t="s">
        <v>123</v>
      </c>
    </row>
    <row r="36" spans="1:42" ht="16.5">
      <c r="A36" s="28">
        <v>2171</v>
      </c>
      <c r="B36" s="28" t="s">
        <v>234</v>
      </c>
      <c r="C36" s="77" t="s">
        <v>140</v>
      </c>
      <c r="D36" s="28"/>
      <c r="E36" s="73" t="s">
        <v>140</v>
      </c>
      <c r="F36" s="28">
        <v>0</v>
      </c>
      <c r="G36" s="50"/>
      <c r="H36" s="51" t="s">
        <v>21</v>
      </c>
      <c r="I36" s="50">
        <v>0</v>
      </c>
      <c r="J36" s="28"/>
      <c r="K36" s="73" t="s">
        <v>140</v>
      </c>
      <c r="L36" s="49">
        <v>0</v>
      </c>
      <c r="M36" s="50"/>
      <c r="N36" s="51" t="s">
        <v>21</v>
      </c>
      <c r="O36" s="51">
        <v>0</v>
      </c>
      <c r="P36" s="28"/>
      <c r="Q36" s="72"/>
      <c r="R36" s="49"/>
      <c r="S36" s="28"/>
      <c r="T36" s="72"/>
      <c r="U36" s="49"/>
      <c r="V36" s="28"/>
      <c r="W36" s="72"/>
      <c r="X36" s="49"/>
      <c r="Y36" s="28"/>
      <c r="Z36" s="72"/>
      <c r="AA36" s="49"/>
      <c r="AB36" s="28"/>
      <c r="AC36" s="72"/>
      <c r="AD36" s="49"/>
      <c r="AE36" s="28"/>
      <c r="AF36" s="72"/>
      <c r="AG36" s="49"/>
      <c r="AH36" s="49"/>
      <c r="AI36" s="49"/>
      <c r="AJ36" s="49"/>
      <c r="AK36" s="72"/>
      <c r="AL36" s="72"/>
      <c r="AM36" s="72"/>
      <c r="AN36" s="61" t="s">
        <v>228</v>
      </c>
      <c r="AO36" s="61" t="s">
        <v>228</v>
      </c>
      <c r="AP36" s="61"/>
    </row>
    <row r="37" spans="1:42" ht="16.5">
      <c r="A37" s="28">
        <v>1393</v>
      </c>
      <c r="B37" s="26" t="s">
        <v>38</v>
      </c>
      <c r="C37" s="76">
        <v>13</v>
      </c>
      <c r="D37" s="28"/>
      <c r="E37" s="49">
        <v>13</v>
      </c>
      <c r="F37" s="28">
        <v>0</v>
      </c>
      <c r="G37" s="50"/>
      <c r="H37" s="51">
        <v>13</v>
      </c>
      <c r="I37" s="50">
        <v>0</v>
      </c>
      <c r="J37" s="31"/>
      <c r="K37" s="12">
        <v>13</v>
      </c>
      <c r="L37" s="31">
        <v>0</v>
      </c>
      <c r="M37" s="50"/>
      <c r="N37" s="51">
        <v>13</v>
      </c>
      <c r="O37" s="50">
        <v>0</v>
      </c>
      <c r="P37" s="31"/>
      <c r="Q37" s="12"/>
      <c r="R37" s="31"/>
      <c r="S37" s="50"/>
      <c r="T37" s="51"/>
      <c r="U37" s="50"/>
      <c r="V37" s="31"/>
      <c r="W37" s="12"/>
      <c r="X37" s="31"/>
      <c r="Y37" s="50"/>
      <c r="Z37" s="51"/>
      <c r="AA37" s="50"/>
      <c r="AB37" s="31"/>
      <c r="AC37" s="12"/>
      <c r="AD37" s="31"/>
      <c r="AE37" s="50"/>
      <c r="AF37" s="51"/>
      <c r="AG37" s="50"/>
      <c r="AH37" s="31"/>
      <c r="AI37" s="12"/>
      <c r="AJ37" s="31"/>
      <c r="AK37" s="10"/>
      <c r="AL37" s="10"/>
      <c r="AM37" s="10"/>
      <c r="AN37" s="22" t="s">
        <v>123</v>
      </c>
      <c r="AO37" s="61" t="s">
        <v>123</v>
      </c>
      <c r="AP37" s="61" t="s">
        <v>123</v>
      </c>
    </row>
    <row r="38" spans="1:42" ht="16.5">
      <c r="A38" s="27">
        <v>1865</v>
      </c>
      <c r="B38" s="28" t="s">
        <v>46</v>
      </c>
      <c r="C38" s="76">
        <v>11.5</v>
      </c>
      <c r="D38" s="28"/>
      <c r="E38" s="49">
        <v>12</v>
      </c>
      <c r="F38" s="28">
        <v>0</v>
      </c>
      <c r="G38" s="50"/>
      <c r="H38" s="51">
        <v>12</v>
      </c>
      <c r="I38" s="50">
        <v>0</v>
      </c>
      <c r="J38" s="31"/>
      <c r="K38" s="12">
        <v>12</v>
      </c>
      <c r="L38" s="31">
        <v>0</v>
      </c>
      <c r="M38" s="50"/>
      <c r="N38" s="51">
        <v>12</v>
      </c>
      <c r="O38" s="50">
        <v>0</v>
      </c>
      <c r="P38" s="31"/>
      <c r="Q38" s="12"/>
      <c r="R38" s="31"/>
      <c r="S38" s="50"/>
      <c r="T38" s="51"/>
      <c r="U38" s="50"/>
      <c r="V38" s="31"/>
      <c r="W38" s="12"/>
      <c r="X38" s="31"/>
      <c r="Y38" s="50"/>
      <c r="Z38" s="51"/>
      <c r="AA38" s="50"/>
      <c r="AB38" s="31"/>
      <c r="AC38" s="12"/>
      <c r="AD38" s="31"/>
      <c r="AE38" s="50"/>
      <c r="AF38" s="51"/>
      <c r="AG38" s="50"/>
      <c r="AH38" s="31"/>
      <c r="AI38" s="12"/>
      <c r="AJ38" s="31"/>
      <c r="AK38" s="10"/>
      <c r="AL38" s="10"/>
      <c r="AM38" s="10"/>
      <c r="AN38" s="22" t="s">
        <v>123</v>
      </c>
      <c r="AO38" s="28"/>
      <c r="AP38" s="61" t="s">
        <v>123</v>
      </c>
    </row>
    <row r="39" spans="1:42" ht="16.5">
      <c r="A39" s="28">
        <v>1069</v>
      </c>
      <c r="B39" s="26" t="s">
        <v>52</v>
      </c>
      <c r="C39" s="76">
        <v>28</v>
      </c>
      <c r="D39" s="28"/>
      <c r="E39" s="49">
        <v>28</v>
      </c>
      <c r="F39" s="28">
        <v>0</v>
      </c>
      <c r="G39" s="50"/>
      <c r="H39" s="51">
        <v>28</v>
      </c>
      <c r="I39" s="50">
        <v>0</v>
      </c>
      <c r="J39" s="31"/>
      <c r="K39" s="12">
        <v>28</v>
      </c>
      <c r="L39" s="31">
        <v>0</v>
      </c>
      <c r="M39" s="50"/>
      <c r="N39" s="51">
        <v>28</v>
      </c>
      <c r="O39" s="50">
        <v>0</v>
      </c>
      <c r="P39" s="31"/>
      <c r="Q39" s="12"/>
      <c r="R39" s="31"/>
      <c r="S39" s="50"/>
      <c r="T39" s="51"/>
      <c r="U39" s="50"/>
      <c r="V39" s="31"/>
      <c r="W39" s="12"/>
      <c r="X39" s="31"/>
      <c r="Y39" s="50"/>
      <c r="Z39" s="51"/>
      <c r="AA39" s="50"/>
      <c r="AB39" s="31"/>
      <c r="AC39" s="12"/>
      <c r="AD39" s="31"/>
      <c r="AE39" s="50"/>
      <c r="AF39" s="51"/>
      <c r="AG39" s="50"/>
      <c r="AH39" s="31"/>
      <c r="AI39" s="12"/>
      <c r="AJ39" s="31"/>
      <c r="AK39" s="10"/>
      <c r="AL39" s="10"/>
      <c r="AM39" s="10"/>
      <c r="AN39" s="22" t="s">
        <v>123</v>
      </c>
      <c r="AO39" s="61"/>
      <c r="AP39" s="61" t="s">
        <v>123</v>
      </c>
    </row>
    <row r="40" spans="1:42" ht="16.5">
      <c r="A40" s="27">
        <v>143</v>
      </c>
      <c r="B40" s="26" t="s">
        <v>164</v>
      </c>
      <c r="C40" s="76">
        <v>26</v>
      </c>
      <c r="D40" s="28"/>
      <c r="E40" s="49">
        <v>26</v>
      </c>
      <c r="F40" s="28">
        <v>0</v>
      </c>
      <c r="G40" s="50"/>
      <c r="H40" s="51">
        <v>26</v>
      </c>
      <c r="I40" s="50">
        <v>0</v>
      </c>
      <c r="J40" s="31"/>
      <c r="K40" s="12">
        <v>26</v>
      </c>
      <c r="L40" s="31">
        <v>0</v>
      </c>
      <c r="M40" s="50"/>
      <c r="N40" s="51">
        <v>26</v>
      </c>
      <c r="O40" s="50">
        <v>0</v>
      </c>
      <c r="P40" s="31"/>
      <c r="Q40" s="12"/>
      <c r="R40" s="31"/>
      <c r="S40" s="50"/>
      <c r="T40" s="51"/>
      <c r="U40" s="50"/>
      <c r="V40" s="31"/>
      <c r="W40" s="12"/>
      <c r="X40" s="31"/>
      <c r="Y40" s="50"/>
      <c r="Z40" s="51"/>
      <c r="AA40" s="50"/>
      <c r="AB40" s="31"/>
      <c r="AC40" s="12"/>
      <c r="AD40" s="31"/>
      <c r="AE40" s="50"/>
      <c r="AF40" s="51"/>
      <c r="AG40" s="50"/>
      <c r="AH40" s="31"/>
      <c r="AI40" s="12"/>
      <c r="AJ40" s="31"/>
      <c r="AK40" s="10"/>
      <c r="AL40" s="10"/>
      <c r="AM40" s="10"/>
      <c r="AN40" s="22" t="s">
        <v>123</v>
      </c>
      <c r="AO40" s="31"/>
      <c r="AP40" s="61" t="s">
        <v>123</v>
      </c>
    </row>
    <row r="41" spans="1:42" ht="16.5">
      <c r="A41" s="27">
        <v>194</v>
      </c>
      <c r="B41" s="58" t="s">
        <v>62</v>
      </c>
      <c r="C41" s="76">
        <v>36</v>
      </c>
      <c r="D41" s="28"/>
      <c r="E41" s="49">
        <v>36</v>
      </c>
      <c r="F41" s="28">
        <v>0</v>
      </c>
      <c r="G41" s="50"/>
      <c r="H41" s="51">
        <v>36</v>
      </c>
      <c r="I41" s="50">
        <v>0</v>
      </c>
      <c r="J41" s="31"/>
      <c r="K41" s="12">
        <v>36</v>
      </c>
      <c r="L41" s="31">
        <v>0</v>
      </c>
      <c r="M41" s="50"/>
      <c r="N41" s="51">
        <v>36</v>
      </c>
      <c r="O41" s="50">
        <v>0</v>
      </c>
      <c r="P41" s="31"/>
      <c r="Q41" s="12"/>
      <c r="R41" s="31"/>
      <c r="S41" s="50"/>
      <c r="T41" s="51"/>
      <c r="U41" s="50"/>
      <c r="V41" s="31"/>
      <c r="W41" s="12"/>
      <c r="X41" s="31"/>
      <c r="Y41" s="50"/>
      <c r="Z41" s="51"/>
      <c r="AA41" s="50"/>
      <c r="AB41" s="31"/>
      <c r="AC41" s="12"/>
      <c r="AD41" s="31"/>
      <c r="AE41" s="50"/>
      <c r="AF41" s="51"/>
      <c r="AG41" s="50"/>
      <c r="AH41" s="31"/>
      <c r="AI41" s="12"/>
      <c r="AJ41" s="31"/>
      <c r="AK41" s="10"/>
      <c r="AL41" s="10"/>
      <c r="AM41" s="10"/>
      <c r="AN41" s="22" t="s">
        <v>123</v>
      </c>
      <c r="AO41" s="31"/>
      <c r="AP41" s="61" t="s">
        <v>123</v>
      </c>
    </row>
    <row r="42" spans="1:42" ht="16.5">
      <c r="A42" s="28">
        <v>1045</v>
      </c>
      <c r="B42" s="26" t="s">
        <v>315</v>
      </c>
      <c r="C42" s="76">
        <v>24</v>
      </c>
      <c r="D42" s="28"/>
      <c r="E42" s="49">
        <v>24</v>
      </c>
      <c r="F42" s="28">
        <v>0</v>
      </c>
      <c r="G42" s="50"/>
      <c r="H42" s="51">
        <v>24</v>
      </c>
      <c r="I42" s="50">
        <v>0</v>
      </c>
      <c r="J42" s="31"/>
      <c r="K42" s="12">
        <v>24</v>
      </c>
      <c r="L42" s="31">
        <v>0</v>
      </c>
      <c r="M42" s="50"/>
      <c r="N42" s="51">
        <v>24</v>
      </c>
      <c r="O42" s="50">
        <v>0</v>
      </c>
      <c r="P42" s="31"/>
      <c r="Q42" s="12"/>
      <c r="R42" s="31"/>
      <c r="S42" s="50"/>
      <c r="T42" s="51"/>
      <c r="U42" s="50"/>
      <c r="V42" s="31"/>
      <c r="W42" s="12"/>
      <c r="X42" s="31"/>
      <c r="Y42" s="50"/>
      <c r="Z42" s="51"/>
      <c r="AA42" s="50"/>
      <c r="AB42" s="31"/>
      <c r="AC42" s="12"/>
      <c r="AD42" s="31"/>
      <c r="AE42" s="50"/>
      <c r="AF42" s="51"/>
      <c r="AG42" s="50"/>
      <c r="AH42" s="31"/>
      <c r="AI42" s="12"/>
      <c r="AJ42" s="31"/>
      <c r="AK42" s="22"/>
      <c r="AL42" s="10"/>
      <c r="AM42" s="10"/>
      <c r="AN42" s="22"/>
      <c r="AO42" s="28"/>
      <c r="AP42" s="61" t="s">
        <v>123</v>
      </c>
    </row>
    <row r="43" spans="1:42" ht="16.5">
      <c r="A43" s="27">
        <v>2503</v>
      </c>
      <c r="B43" s="28" t="s">
        <v>135</v>
      </c>
      <c r="C43" s="76">
        <v>23</v>
      </c>
      <c r="D43" s="28"/>
      <c r="E43" s="49"/>
      <c r="F43" s="28"/>
      <c r="G43" s="50"/>
      <c r="H43" s="51"/>
      <c r="I43" s="50"/>
      <c r="J43" s="31"/>
      <c r="K43" s="12"/>
      <c r="L43" s="31"/>
      <c r="M43" s="50"/>
      <c r="N43" s="51"/>
      <c r="O43" s="50"/>
      <c r="P43" s="31"/>
      <c r="Q43" s="12"/>
      <c r="R43" s="31"/>
      <c r="S43" s="50"/>
      <c r="T43" s="51"/>
      <c r="U43" s="50"/>
      <c r="V43" s="31"/>
      <c r="W43" s="12"/>
      <c r="X43" s="31"/>
      <c r="Y43" s="50"/>
      <c r="Z43" s="51"/>
      <c r="AA43" s="50"/>
      <c r="AB43" s="31"/>
      <c r="AC43" s="12"/>
      <c r="AD43" s="31"/>
      <c r="AE43" s="50"/>
      <c r="AF43" s="51"/>
      <c r="AG43" s="50"/>
      <c r="AH43" s="31"/>
      <c r="AI43" s="12"/>
      <c r="AJ43" s="31"/>
      <c r="AK43" s="10"/>
      <c r="AL43" s="10"/>
      <c r="AM43" s="22"/>
      <c r="AN43" s="22"/>
      <c r="AO43" s="28"/>
      <c r="AP43" s="61" t="s">
        <v>123</v>
      </c>
    </row>
    <row r="44" spans="1:42" ht="16.5">
      <c r="A44" s="30">
        <v>2617</v>
      </c>
      <c r="B44" s="59" t="s">
        <v>139</v>
      </c>
      <c r="C44" s="76">
        <v>26</v>
      </c>
      <c r="D44" s="28"/>
      <c r="E44" s="49"/>
      <c r="F44" s="28"/>
      <c r="G44" s="50"/>
      <c r="H44" s="51"/>
      <c r="I44" s="50"/>
      <c r="J44" s="31"/>
      <c r="K44" s="12"/>
      <c r="L44" s="31"/>
      <c r="M44" s="50"/>
      <c r="N44" s="51"/>
      <c r="O44" s="50"/>
      <c r="P44" s="31"/>
      <c r="Q44" s="12"/>
      <c r="R44" s="31"/>
      <c r="S44" s="50"/>
      <c r="T44" s="51"/>
      <c r="U44" s="50"/>
      <c r="V44" s="31"/>
      <c r="W44" s="12"/>
      <c r="X44" s="31"/>
      <c r="Y44" s="50"/>
      <c r="Z44" s="51"/>
      <c r="AA44" s="50"/>
      <c r="AB44" s="31"/>
      <c r="AC44" s="12"/>
      <c r="AD44" s="31"/>
      <c r="AE44" s="50"/>
      <c r="AF44" s="51"/>
      <c r="AG44" s="50"/>
      <c r="AH44" s="31"/>
      <c r="AI44" s="12"/>
      <c r="AJ44" s="31"/>
      <c r="AK44" s="10"/>
      <c r="AL44" s="10"/>
      <c r="AM44" s="10"/>
      <c r="AN44" s="10"/>
      <c r="AO44" s="28"/>
      <c r="AP44" s="61" t="s">
        <v>123</v>
      </c>
    </row>
    <row r="45" spans="1:42" ht="16.5">
      <c r="A45" s="30">
        <v>2623</v>
      </c>
      <c r="B45" s="59" t="s">
        <v>141</v>
      </c>
      <c r="C45" s="76">
        <v>18</v>
      </c>
      <c r="D45" s="28"/>
      <c r="E45" s="49"/>
      <c r="F45" s="28"/>
      <c r="G45" s="50"/>
      <c r="H45" s="51"/>
      <c r="I45" s="50"/>
      <c r="J45" s="31"/>
      <c r="K45" s="12"/>
      <c r="L45" s="31"/>
      <c r="M45" s="50"/>
      <c r="N45" s="51"/>
      <c r="O45" s="50"/>
      <c r="P45" s="31"/>
      <c r="Q45" s="12"/>
      <c r="R45" s="31"/>
      <c r="S45" s="50"/>
      <c r="T45" s="51"/>
      <c r="U45" s="50"/>
      <c r="V45" s="31"/>
      <c r="W45" s="12"/>
      <c r="X45" s="31"/>
      <c r="Y45" s="50"/>
      <c r="Z45" s="51"/>
      <c r="AA45" s="50"/>
      <c r="AB45" s="31"/>
      <c r="AC45" s="12"/>
      <c r="AD45" s="31"/>
      <c r="AE45" s="50"/>
      <c r="AF45" s="51"/>
      <c r="AG45" s="50"/>
      <c r="AH45" s="31"/>
      <c r="AI45" s="12"/>
      <c r="AJ45" s="31"/>
      <c r="AK45" s="22"/>
      <c r="AL45" s="22"/>
      <c r="AM45" s="10"/>
      <c r="AN45" s="10"/>
      <c r="AO45" s="28"/>
      <c r="AP45" s="61" t="s">
        <v>123</v>
      </c>
    </row>
    <row r="46" spans="1:42" ht="16.5">
      <c r="A46" s="27">
        <v>808</v>
      </c>
      <c r="B46" s="32" t="s">
        <v>144</v>
      </c>
      <c r="C46" s="76">
        <v>26</v>
      </c>
      <c r="D46" s="28"/>
      <c r="E46" s="49"/>
      <c r="F46" s="28"/>
      <c r="G46" s="50"/>
      <c r="H46" s="51"/>
      <c r="I46" s="50"/>
      <c r="J46" s="31"/>
      <c r="K46" s="12"/>
      <c r="L46" s="31"/>
      <c r="M46" s="50"/>
      <c r="N46" s="51"/>
      <c r="O46" s="50"/>
      <c r="P46" s="31"/>
      <c r="Q46" s="12"/>
      <c r="R46" s="31"/>
      <c r="S46" s="50"/>
      <c r="T46" s="51"/>
      <c r="U46" s="50"/>
      <c r="V46" s="31"/>
      <c r="W46" s="12"/>
      <c r="X46" s="31"/>
      <c r="Y46" s="50"/>
      <c r="Z46" s="51"/>
      <c r="AA46" s="50"/>
      <c r="AB46" s="31"/>
      <c r="AC46" s="12"/>
      <c r="AD46" s="31"/>
      <c r="AE46" s="50"/>
      <c r="AF46" s="51"/>
      <c r="AG46" s="50"/>
      <c r="AH46" s="31"/>
      <c r="AI46" s="12"/>
      <c r="AJ46" s="31"/>
      <c r="AK46" s="10"/>
      <c r="AL46" s="10"/>
      <c r="AM46" s="22"/>
      <c r="AN46" s="22"/>
      <c r="AO46" s="28"/>
      <c r="AP46" s="61" t="s">
        <v>123</v>
      </c>
    </row>
    <row r="47" spans="1:42" ht="16.5">
      <c r="A47" s="27">
        <v>125</v>
      </c>
      <c r="B47" s="26" t="s">
        <v>42</v>
      </c>
      <c r="C47" s="76">
        <v>21</v>
      </c>
      <c r="D47" s="28"/>
      <c r="E47" s="49"/>
      <c r="F47" s="28"/>
      <c r="G47" s="50"/>
      <c r="H47" s="51"/>
      <c r="I47" s="50"/>
      <c r="J47" s="31"/>
      <c r="K47" s="12"/>
      <c r="L47" s="31"/>
      <c r="M47" s="50"/>
      <c r="N47" s="51"/>
      <c r="O47" s="50"/>
      <c r="P47" s="31"/>
      <c r="Q47" s="12"/>
      <c r="R47" s="31"/>
      <c r="S47" s="50"/>
      <c r="T47" s="51"/>
      <c r="U47" s="50"/>
      <c r="V47" s="31"/>
      <c r="W47" s="12"/>
      <c r="X47" s="31"/>
      <c r="Y47" s="50"/>
      <c r="Z47" s="51"/>
      <c r="AA47" s="50"/>
      <c r="AB47" s="31"/>
      <c r="AC47" s="12"/>
      <c r="AD47" s="31"/>
      <c r="AE47" s="50"/>
      <c r="AF47" s="51"/>
      <c r="AG47" s="50"/>
      <c r="AH47" s="31"/>
      <c r="AI47" s="12"/>
      <c r="AJ47" s="31"/>
      <c r="AK47" s="10"/>
      <c r="AL47" s="10"/>
      <c r="AM47" s="10"/>
      <c r="AN47" s="10"/>
      <c r="AO47" s="28"/>
      <c r="AP47" s="61" t="s">
        <v>123</v>
      </c>
    </row>
    <row r="48" spans="1:42" ht="16.5">
      <c r="A48" s="27">
        <v>25</v>
      </c>
      <c r="B48" s="32" t="s">
        <v>44</v>
      </c>
      <c r="C48" s="76">
        <v>18</v>
      </c>
      <c r="D48" s="28"/>
      <c r="E48" s="49"/>
      <c r="F48" s="28"/>
      <c r="G48" s="50"/>
      <c r="H48" s="51"/>
      <c r="I48" s="50"/>
      <c r="J48" s="31"/>
      <c r="K48" s="12"/>
      <c r="L48" s="31"/>
      <c r="M48" s="50"/>
      <c r="N48" s="51"/>
      <c r="O48" s="50"/>
      <c r="P48" s="31"/>
      <c r="Q48" s="12"/>
      <c r="R48" s="31"/>
      <c r="S48" s="50"/>
      <c r="T48" s="51"/>
      <c r="U48" s="50"/>
      <c r="V48" s="31"/>
      <c r="W48" s="12"/>
      <c r="X48" s="31"/>
      <c r="Y48" s="50"/>
      <c r="Z48" s="51"/>
      <c r="AA48" s="50"/>
      <c r="AB48" s="31"/>
      <c r="AC48" s="12"/>
      <c r="AD48" s="31"/>
      <c r="AE48" s="50"/>
      <c r="AF48" s="51"/>
      <c r="AG48" s="50"/>
      <c r="AH48" s="31"/>
      <c r="AI48" s="12"/>
      <c r="AJ48" s="31"/>
      <c r="AK48" s="10"/>
      <c r="AL48" s="10"/>
      <c r="AM48" s="10"/>
      <c r="AN48" s="10"/>
      <c r="AO48" s="28"/>
      <c r="AP48" s="61" t="s">
        <v>123</v>
      </c>
    </row>
    <row r="49" spans="1:42" ht="16.5">
      <c r="A49" s="60">
        <v>2305</v>
      </c>
      <c r="B49" s="59" t="s">
        <v>148</v>
      </c>
      <c r="C49" s="76">
        <v>34</v>
      </c>
      <c r="D49" s="28"/>
      <c r="E49" s="49"/>
      <c r="F49" s="28"/>
      <c r="G49" s="50"/>
      <c r="H49" s="51"/>
      <c r="I49" s="50"/>
      <c r="J49" s="31"/>
      <c r="K49" s="12"/>
      <c r="L49" s="31"/>
      <c r="M49" s="50"/>
      <c r="N49" s="51"/>
      <c r="O49" s="50"/>
      <c r="P49" s="31"/>
      <c r="Q49" s="12"/>
      <c r="R49" s="31"/>
      <c r="S49" s="50"/>
      <c r="T49" s="51"/>
      <c r="U49" s="50"/>
      <c r="V49" s="31"/>
      <c r="W49" s="12"/>
      <c r="X49" s="31"/>
      <c r="Y49" s="50"/>
      <c r="Z49" s="51"/>
      <c r="AA49" s="50"/>
      <c r="AB49" s="31"/>
      <c r="AC49" s="12"/>
      <c r="AD49" s="31"/>
      <c r="AE49" s="50"/>
      <c r="AF49" s="51"/>
      <c r="AG49" s="50"/>
      <c r="AH49" s="31"/>
      <c r="AI49" s="12"/>
      <c r="AJ49" s="31"/>
      <c r="AK49" s="10"/>
      <c r="AL49" s="10"/>
      <c r="AM49" s="10"/>
      <c r="AN49" s="10"/>
      <c r="AO49" s="28"/>
      <c r="AP49" s="61" t="s">
        <v>123</v>
      </c>
    </row>
    <row r="50" spans="1:42" ht="16.5">
      <c r="A50" s="30">
        <v>1198</v>
      </c>
      <c r="B50" s="59" t="s">
        <v>149</v>
      </c>
      <c r="C50" s="76">
        <v>23</v>
      </c>
      <c r="D50" s="28"/>
      <c r="E50" s="49"/>
      <c r="F50" s="28"/>
      <c r="G50" s="50"/>
      <c r="H50" s="51"/>
      <c r="I50" s="50"/>
      <c r="J50" s="31"/>
      <c r="K50" s="12"/>
      <c r="L50" s="31"/>
      <c r="M50" s="50"/>
      <c r="N50" s="51"/>
      <c r="O50" s="50"/>
      <c r="P50" s="31"/>
      <c r="Q50" s="12"/>
      <c r="R50" s="31"/>
      <c r="S50" s="50"/>
      <c r="T50" s="51"/>
      <c r="U50" s="50"/>
      <c r="V50" s="31"/>
      <c r="W50" s="12"/>
      <c r="X50" s="31"/>
      <c r="Y50" s="50"/>
      <c r="Z50" s="51"/>
      <c r="AA50" s="50"/>
      <c r="AB50" s="31"/>
      <c r="AC50" s="12"/>
      <c r="AD50" s="31"/>
      <c r="AE50" s="50"/>
      <c r="AF50" s="51"/>
      <c r="AG50" s="50"/>
      <c r="AH50" s="31"/>
      <c r="AI50" s="12"/>
      <c r="AJ50" s="31"/>
      <c r="AK50" s="10"/>
      <c r="AL50" s="10"/>
      <c r="AM50" s="10"/>
      <c r="AN50" s="10"/>
      <c r="AO50" s="28"/>
      <c r="AP50" s="61" t="s">
        <v>123</v>
      </c>
    </row>
    <row r="51" spans="1:42" ht="16.5">
      <c r="A51" s="27">
        <v>397</v>
      </c>
      <c r="B51" s="28" t="s">
        <v>150</v>
      </c>
      <c r="C51" s="76">
        <v>27</v>
      </c>
      <c r="D51" s="28"/>
      <c r="E51" s="49"/>
      <c r="F51" s="28"/>
      <c r="G51" s="50"/>
      <c r="H51" s="51"/>
      <c r="I51" s="50"/>
      <c r="J51" s="31"/>
      <c r="K51" s="12"/>
      <c r="L51" s="31"/>
      <c r="M51" s="50"/>
      <c r="N51" s="51"/>
      <c r="O51" s="50"/>
      <c r="P51" s="31"/>
      <c r="Q51" s="12"/>
      <c r="R51" s="31"/>
      <c r="S51" s="50"/>
      <c r="T51" s="51"/>
      <c r="U51" s="50"/>
      <c r="V51" s="31"/>
      <c r="W51" s="12"/>
      <c r="X51" s="31"/>
      <c r="Y51" s="50"/>
      <c r="Z51" s="51"/>
      <c r="AA51" s="50"/>
      <c r="AB51" s="31"/>
      <c r="AC51" s="12"/>
      <c r="AD51" s="31"/>
      <c r="AE51" s="50"/>
      <c r="AF51" s="51"/>
      <c r="AG51" s="50"/>
      <c r="AH51" s="31"/>
      <c r="AI51" s="12"/>
      <c r="AJ51" s="31"/>
      <c r="AK51" s="10"/>
      <c r="AL51" s="10"/>
      <c r="AM51" s="10"/>
      <c r="AN51" s="10"/>
      <c r="AO51" s="28"/>
      <c r="AP51" s="61" t="s">
        <v>123</v>
      </c>
    </row>
    <row r="52" spans="1:42" ht="16.5">
      <c r="A52" s="27">
        <v>25</v>
      </c>
      <c r="B52" s="28" t="s">
        <v>152</v>
      </c>
      <c r="C52" s="76">
        <v>27</v>
      </c>
      <c r="D52" s="28"/>
      <c r="E52" s="49"/>
      <c r="F52" s="28"/>
      <c r="G52" s="50"/>
      <c r="H52" s="51"/>
      <c r="I52" s="50"/>
      <c r="J52" s="31"/>
      <c r="K52" s="12"/>
      <c r="L52" s="31"/>
      <c r="M52" s="50"/>
      <c r="N52" s="51"/>
      <c r="O52" s="50"/>
      <c r="P52" s="31"/>
      <c r="Q52" s="12"/>
      <c r="R52" s="31"/>
      <c r="S52" s="50"/>
      <c r="T52" s="51"/>
      <c r="U52" s="50"/>
      <c r="V52" s="31"/>
      <c r="W52" s="12"/>
      <c r="X52" s="31"/>
      <c r="Y52" s="50"/>
      <c r="Z52" s="51"/>
      <c r="AA52" s="50"/>
      <c r="AB52" s="31"/>
      <c r="AC52" s="12"/>
      <c r="AD52" s="31"/>
      <c r="AE52" s="50"/>
      <c r="AF52" s="51"/>
      <c r="AG52" s="50"/>
      <c r="AH52" s="31"/>
      <c r="AI52" s="12"/>
      <c r="AJ52" s="31"/>
      <c r="AK52" s="10"/>
      <c r="AL52" s="10"/>
      <c r="AM52" s="10"/>
      <c r="AN52" s="10"/>
      <c r="AO52" s="28"/>
      <c r="AP52" s="61" t="s">
        <v>123</v>
      </c>
    </row>
    <row r="53" spans="1:42" ht="16.5">
      <c r="A53" s="28">
        <v>2092</v>
      </c>
      <c r="B53" s="28" t="s">
        <v>153</v>
      </c>
      <c r="C53" s="76">
        <v>20</v>
      </c>
      <c r="D53" s="28"/>
      <c r="E53" s="49"/>
      <c r="F53" s="28"/>
      <c r="G53" s="50"/>
      <c r="H53" s="51"/>
      <c r="I53" s="50"/>
      <c r="J53" s="31"/>
      <c r="K53" s="12"/>
      <c r="L53" s="31"/>
      <c r="M53" s="50"/>
      <c r="N53" s="51"/>
      <c r="O53" s="50"/>
      <c r="P53" s="31"/>
      <c r="Q53" s="12"/>
      <c r="R53" s="31"/>
      <c r="S53" s="50"/>
      <c r="T53" s="51"/>
      <c r="U53" s="50"/>
      <c r="V53" s="31"/>
      <c r="W53" s="12"/>
      <c r="X53" s="31"/>
      <c r="Y53" s="50"/>
      <c r="Z53" s="51"/>
      <c r="AA53" s="50"/>
      <c r="AB53" s="31"/>
      <c r="AC53" s="12"/>
      <c r="AD53" s="31"/>
      <c r="AE53" s="50"/>
      <c r="AF53" s="51"/>
      <c r="AG53" s="50"/>
      <c r="AH53" s="31"/>
      <c r="AI53" s="12"/>
      <c r="AJ53" s="31"/>
      <c r="AK53" s="10"/>
      <c r="AL53" s="10"/>
      <c r="AM53" s="10"/>
      <c r="AN53" s="10"/>
      <c r="AO53" s="28"/>
      <c r="AP53" s="61" t="s">
        <v>123</v>
      </c>
    </row>
    <row r="54" spans="1:42" ht="16.5">
      <c r="A54" s="27">
        <v>1865</v>
      </c>
      <c r="B54" s="28" t="s">
        <v>154</v>
      </c>
      <c r="C54" s="76">
        <v>13.5</v>
      </c>
      <c r="D54" s="28"/>
      <c r="E54" s="49"/>
      <c r="F54" s="28"/>
      <c r="G54" s="50"/>
      <c r="H54" s="51"/>
      <c r="I54" s="50"/>
      <c r="J54" s="31"/>
      <c r="K54" s="12"/>
      <c r="L54" s="31"/>
      <c r="M54" s="50"/>
      <c r="N54" s="51"/>
      <c r="O54" s="50"/>
      <c r="P54" s="31"/>
      <c r="Q54" s="12"/>
      <c r="R54" s="31"/>
      <c r="S54" s="50"/>
      <c r="T54" s="51"/>
      <c r="U54" s="50"/>
      <c r="V54" s="31"/>
      <c r="W54" s="12"/>
      <c r="X54" s="31"/>
      <c r="Y54" s="50"/>
      <c r="Z54" s="51"/>
      <c r="AA54" s="50"/>
      <c r="AB54" s="31"/>
      <c r="AC54" s="12"/>
      <c r="AD54" s="31"/>
      <c r="AE54" s="50"/>
      <c r="AF54" s="51"/>
      <c r="AG54" s="50"/>
      <c r="AH54" s="31"/>
      <c r="AI54" s="12"/>
      <c r="AJ54" s="31"/>
      <c r="AK54" s="10"/>
      <c r="AL54" s="10"/>
      <c r="AM54" s="10"/>
      <c r="AN54" s="10"/>
      <c r="AO54" s="28"/>
      <c r="AP54" s="61" t="s">
        <v>123</v>
      </c>
    </row>
    <row r="55" spans="1:42" ht="16.5">
      <c r="A55" s="27">
        <v>215</v>
      </c>
      <c r="B55" s="32" t="s">
        <v>156</v>
      </c>
      <c r="C55" s="76">
        <v>36</v>
      </c>
      <c r="D55" s="28"/>
      <c r="E55" s="49"/>
      <c r="F55" s="28"/>
      <c r="G55" s="50"/>
      <c r="H55" s="51"/>
      <c r="I55" s="50"/>
      <c r="J55" s="31"/>
      <c r="K55" s="12"/>
      <c r="L55" s="31"/>
      <c r="M55" s="50"/>
      <c r="N55" s="51"/>
      <c r="O55" s="50"/>
      <c r="P55" s="31"/>
      <c r="Q55" s="12"/>
      <c r="R55" s="31"/>
      <c r="S55" s="50"/>
      <c r="T55" s="51"/>
      <c r="U55" s="50"/>
      <c r="V55" s="31"/>
      <c r="W55" s="12"/>
      <c r="X55" s="31"/>
      <c r="Y55" s="50"/>
      <c r="Z55" s="51"/>
      <c r="AA55" s="50"/>
      <c r="AB55" s="31"/>
      <c r="AC55" s="12"/>
      <c r="AD55" s="31"/>
      <c r="AE55" s="50"/>
      <c r="AF55" s="51"/>
      <c r="AG55" s="50"/>
      <c r="AH55" s="31"/>
      <c r="AI55" s="12"/>
      <c r="AJ55" s="31"/>
      <c r="AK55" s="10"/>
      <c r="AL55" s="10"/>
      <c r="AM55" s="22"/>
      <c r="AN55" s="22"/>
      <c r="AO55" s="28"/>
      <c r="AP55" s="61" t="s">
        <v>123</v>
      </c>
    </row>
    <row r="56" spans="1:42" ht="16.5">
      <c r="A56" s="60">
        <v>2769</v>
      </c>
      <c r="B56" s="59" t="s">
        <v>157</v>
      </c>
      <c r="C56" s="76">
        <v>18</v>
      </c>
      <c r="D56" s="28"/>
      <c r="E56" s="49"/>
      <c r="F56" s="28"/>
      <c r="G56" s="50"/>
      <c r="H56" s="51"/>
      <c r="I56" s="50"/>
      <c r="J56" s="31"/>
      <c r="K56" s="12"/>
      <c r="L56" s="31"/>
      <c r="M56" s="50"/>
      <c r="N56" s="51"/>
      <c r="O56" s="50"/>
      <c r="P56" s="31"/>
      <c r="Q56" s="12"/>
      <c r="R56" s="31"/>
      <c r="S56" s="50"/>
      <c r="T56" s="51"/>
      <c r="U56" s="50"/>
      <c r="V56" s="31"/>
      <c r="W56" s="12"/>
      <c r="X56" s="31"/>
      <c r="Y56" s="50"/>
      <c r="Z56" s="51"/>
      <c r="AA56" s="50"/>
      <c r="AB56" s="31"/>
      <c r="AC56" s="12"/>
      <c r="AD56" s="31"/>
      <c r="AE56" s="50"/>
      <c r="AF56" s="51"/>
      <c r="AG56" s="50"/>
      <c r="AH56" s="31"/>
      <c r="AI56" s="12"/>
      <c r="AJ56" s="31"/>
      <c r="AK56" s="10"/>
      <c r="AL56" s="10"/>
      <c r="AM56" s="10"/>
      <c r="AN56" s="10"/>
      <c r="AO56" s="28"/>
      <c r="AP56" s="61" t="s">
        <v>123</v>
      </c>
    </row>
    <row r="57" spans="1:42" ht="16.5">
      <c r="A57" s="27">
        <v>20</v>
      </c>
      <c r="B57" s="28" t="s">
        <v>158</v>
      </c>
      <c r="C57" s="76">
        <v>13.666666666666671</v>
      </c>
      <c r="D57" s="28"/>
      <c r="E57" s="49"/>
      <c r="F57" s="28"/>
      <c r="G57" s="50"/>
      <c r="H57" s="51"/>
      <c r="I57" s="50"/>
      <c r="J57" s="31"/>
      <c r="K57" s="12"/>
      <c r="L57" s="31"/>
      <c r="M57" s="50"/>
      <c r="N57" s="51"/>
      <c r="O57" s="50"/>
      <c r="P57" s="31"/>
      <c r="Q57" s="12"/>
      <c r="R57" s="31"/>
      <c r="S57" s="50"/>
      <c r="T57" s="51"/>
      <c r="U57" s="50"/>
      <c r="V57" s="31"/>
      <c r="W57" s="12"/>
      <c r="X57" s="31"/>
      <c r="Y57" s="50"/>
      <c r="Z57" s="51"/>
      <c r="AA57" s="50"/>
      <c r="AB57" s="31"/>
      <c r="AC57" s="12"/>
      <c r="AD57" s="31"/>
      <c r="AE57" s="50"/>
      <c r="AF57" s="51"/>
      <c r="AG57" s="50"/>
      <c r="AH57" s="31"/>
      <c r="AI57" s="12"/>
      <c r="AJ57" s="31"/>
      <c r="AK57" s="10"/>
      <c r="AL57" s="10"/>
      <c r="AM57" s="10"/>
      <c r="AN57" s="10"/>
      <c r="AO57" s="28"/>
      <c r="AP57" s="61" t="s">
        <v>123</v>
      </c>
    </row>
    <row r="58" spans="1:42" ht="16.5">
      <c r="A58" s="27">
        <v>410</v>
      </c>
      <c r="B58" s="58" t="s">
        <v>48</v>
      </c>
      <c r="C58" s="76">
        <v>25</v>
      </c>
      <c r="D58" s="28"/>
      <c r="E58" s="49"/>
      <c r="F58" s="28"/>
      <c r="G58" s="50"/>
      <c r="H58" s="51"/>
      <c r="I58" s="50"/>
      <c r="J58" s="31"/>
      <c r="K58" s="12"/>
      <c r="L58" s="31"/>
      <c r="M58" s="50"/>
      <c r="N58" s="51"/>
      <c r="O58" s="50"/>
      <c r="P58" s="31"/>
      <c r="Q58" s="12"/>
      <c r="R58" s="31"/>
      <c r="S58" s="50"/>
      <c r="T58" s="51"/>
      <c r="U58" s="50"/>
      <c r="V58" s="31"/>
      <c r="W58" s="12"/>
      <c r="X58" s="31"/>
      <c r="Y58" s="50"/>
      <c r="Z58" s="51"/>
      <c r="AA58" s="50"/>
      <c r="AB58" s="31"/>
      <c r="AC58" s="12"/>
      <c r="AD58" s="31"/>
      <c r="AE58" s="50"/>
      <c r="AF58" s="51"/>
      <c r="AG58" s="50"/>
      <c r="AH58" s="31"/>
      <c r="AI58" s="12"/>
      <c r="AJ58" s="31"/>
      <c r="AK58" s="10"/>
      <c r="AL58" s="10"/>
      <c r="AM58" s="10"/>
      <c r="AN58" s="10"/>
      <c r="AO58" s="28"/>
      <c r="AP58" s="61" t="s">
        <v>123</v>
      </c>
    </row>
    <row r="59" spans="1:42" ht="16.5">
      <c r="A59" s="27">
        <v>20</v>
      </c>
      <c r="B59" s="26" t="s">
        <v>49</v>
      </c>
      <c r="C59" s="76">
        <v>23.66666666666667</v>
      </c>
      <c r="D59" s="28"/>
      <c r="E59" s="49"/>
      <c r="F59" s="28"/>
      <c r="G59" s="50"/>
      <c r="H59" s="51"/>
      <c r="I59" s="50"/>
      <c r="J59" s="31"/>
      <c r="K59" s="12"/>
      <c r="L59" s="31"/>
      <c r="M59" s="50"/>
      <c r="N59" s="51"/>
      <c r="O59" s="50"/>
      <c r="P59" s="31"/>
      <c r="Q59" s="12"/>
      <c r="R59" s="31"/>
      <c r="S59" s="50"/>
      <c r="T59" s="51"/>
      <c r="U59" s="50"/>
      <c r="V59" s="31"/>
      <c r="W59" s="12"/>
      <c r="X59" s="31"/>
      <c r="Y59" s="50"/>
      <c r="Z59" s="51"/>
      <c r="AA59" s="50"/>
      <c r="AB59" s="31"/>
      <c r="AC59" s="12"/>
      <c r="AD59" s="31"/>
      <c r="AE59" s="50"/>
      <c r="AF59" s="51"/>
      <c r="AG59" s="50"/>
      <c r="AH59" s="31"/>
      <c r="AI59" s="12"/>
      <c r="AJ59" s="31"/>
      <c r="AK59" s="10"/>
      <c r="AL59" s="10"/>
      <c r="AM59" s="10"/>
      <c r="AN59" s="10"/>
      <c r="AO59" s="28"/>
      <c r="AP59" s="61" t="s">
        <v>123</v>
      </c>
    </row>
    <row r="60" spans="1:42" ht="16.5">
      <c r="A60" s="27">
        <v>2012</v>
      </c>
      <c r="B60" s="28" t="s">
        <v>50</v>
      </c>
      <c r="C60" s="76">
        <v>10.5</v>
      </c>
      <c r="D60" s="28"/>
      <c r="E60" s="49"/>
      <c r="F60" s="28"/>
      <c r="G60" s="50"/>
      <c r="H60" s="51"/>
      <c r="I60" s="50"/>
      <c r="J60" s="31"/>
      <c r="K60" s="12"/>
      <c r="L60" s="31"/>
      <c r="M60" s="50"/>
      <c r="N60" s="51"/>
      <c r="O60" s="50"/>
      <c r="P60" s="31"/>
      <c r="Q60" s="12"/>
      <c r="R60" s="31"/>
      <c r="S60" s="50"/>
      <c r="T60" s="51"/>
      <c r="U60" s="50"/>
      <c r="V60" s="31"/>
      <c r="W60" s="12"/>
      <c r="X60" s="31"/>
      <c r="Y60" s="50"/>
      <c r="Z60" s="51"/>
      <c r="AA60" s="50"/>
      <c r="AB60" s="31"/>
      <c r="AC60" s="12"/>
      <c r="AD60" s="31"/>
      <c r="AE60" s="50"/>
      <c r="AF60" s="51"/>
      <c r="AG60" s="50"/>
      <c r="AH60" s="31"/>
      <c r="AI60" s="12"/>
      <c r="AJ60" s="31"/>
      <c r="AK60" s="10"/>
      <c r="AL60" s="10"/>
      <c r="AM60" s="10"/>
      <c r="AN60" s="10"/>
      <c r="AO60" s="28"/>
      <c r="AP60" s="61" t="s">
        <v>123</v>
      </c>
    </row>
    <row r="61" spans="1:42" ht="16.5">
      <c r="A61" s="27">
        <v>397</v>
      </c>
      <c r="B61" s="26" t="s">
        <v>53</v>
      </c>
      <c r="C61" s="76">
        <v>12.5</v>
      </c>
      <c r="D61" s="28"/>
      <c r="E61" s="49"/>
      <c r="F61" s="28"/>
      <c r="G61" s="50"/>
      <c r="H61" s="51"/>
      <c r="I61" s="50"/>
      <c r="J61" s="31"/>
      <c r="K61" s="12"/>
      <c r="L61" s="31"/>
      <c r="M61" s="50"/>
      <c r="N61" s="51"/>
      <c r="O61" s="50"/>
      <c r="P61" s="31"/>
      <c r="Q61" s="12"/>
      <c r="R61" s="31"/>
      <c r="S61" s="50"/>
      <c r="T61" s="51"/>
      <c r="U61" s="50"/>
      <c r="V61" s="31"/>
      <c r="W61" s="12"/>
      <c r="X61" s="31"/>
      <c r="Y61" s="50"/>
      <c r="Z61" s="51"/>
      <c r="AA61" s="50"/>
      <c r="AB61" s="31"/>
      <c r="AC61" s="12"/>
      <c r="AD61" s="31"/>
      <c r="AE61" s="50"/>
      <c r="AF61" s="51"/>
      <c r="AG61" s="50"/>
      <c r="AH61" s="31"/>
      <c r="AI61" s="12"/>
      <c r="AJ61" s="31"/>
      <c r="AK61" s="22"/>
      <c r="AL61" s="22"/>
      <c r="AM61" s="22"/>
      <c r="AN61" s="22"/>
      <c r="AO61" s="31"/>
      <c r="AP61" s="61" t="s">
        <v>123</v>
      </c>
    </row>
    <row r="62" spans="1:42" ht="16.5">
      <c r="A62" s="27">
        <v>397</v>
      </c>
      <c r="B62" s="28" t="s">
        <v>160</v>
      </c>
      <c r="C62" s="76">
        <v>25.6</v>
      </c>
      <c r="D62" s="28"/>
      <c r="E62" s="49"/>
      <c r="F62" s="28"/>
      <c r="G62" s="50"/>
      <c r="H62" s="51"/>
      <c r="I62" s="50"/>
      <c r="J62" s="31"/>
      <c r="K62" s="12"/>
      <c r="L62" s="31"/>
      <c r="M62" s="50"/>
      <c r="N62" s="51"/>
      <c r="O62" s="50"/>
      <c r="P62" s="31"/>
      <c r="Q62" s="12"/>
      <c r="R62" s="31"/>
      <c r="S62" s="50"/>
      <c r="T62" s="51"/>
      <c r="U62" s="50"/>
      <c r="V62" s="31"/>
      <c r="W62" s="12"/>
      <c r="X62" s="31"/>
      <c r="Y62" s="50"/>
      <c r="Z62" s="51"/>
      <c r="AA62" s="50"/>
      <c r="AB62" s="31"/>
      <c r="AC62" s="12"/>
      <c r="AD62" s="31"/>
      <c r="AE62" s="50"/>
      <c r="AF62" s="51"/>
      <c r="AG62" s="50"/>
      <c r="AH62" s="31"/>
      <c r="AI62" s="12"/>
      <c r="AJ62" s="31"/>
      <c r="AK62" s="10"/>
      <c r="AL62" s="10"/>
      <c r="AM62" s="10"/>
      <c r="AN62" s="10"/>
      <c r="AO62" s="28"/>
      <c r="AP62" s="61" t="s">
        <v>123</v>
      </c>
    </row>
    <row r="63" spans="1:42" ht="16.5">
      <c r="A63" s="10" t="s">
        <v>161</v>
      </c>
      <c r="B63" s="28" t="s">
        <v>162</v>
      </c>
      <c r="C63" s="76">
        <v>26</v>
      </c>
      <c r="D63" s="28"/>
      <c r="E63" s="49"/>
      <c r="F63" s="28"/>
      <c r="G63" s="50"/>
      <c r="H63" s="51"/>
      <c r="I63" s="50"/>
      <c r="J63" s="31"/>
      <c r="K63" s="12"/>
      <c r="L63" s="31"/>
      <c r="M63" s="50"/>
      <c r="N63" s="51"/>
      <c r="O63" s="50"/>
      <c r="P63" s="31"/>
      <c r="Q63" s="12"/>
      <c r="R63" s="31"/>
      <c r="S63" s="50"/>
      <c r="T63" s="51"/>
      <c r="U63" s="50"/>
      <c r="V63" s="31"/>
      <c r="W63" s="12"/>
      <c r="X63" s="31"/>
      <c r="Y63" s="50"/>
      <c r="Z63" s="51"/>
      <c r="AA63" s="50"/>
      <c r="AB63" s="31"/>
      <c r="AC63" s="12"/>
      <c r="AD63" s="31"/>
      <c r="AE63" s="50"/>
      <c r="AF63" s="51"/>
      <c r="AG63" s="50"/>
      <c r="AH63" s="31"/>
      <c r="AI63" s="12"/>
      <c r="AJ63" s="31"/>
      <c r="AK63" s="10"/>
      <c r="AL63" s="10"/>
      <c r="AM63" s="10"/>
      <c r="AN63" s="10"/>
      <c r="AO63" s="28"/>
      <c r="AP63" s="61" t="s">
        <v>123</v>
      </c>
    </row>
    <row r="64" spans="1:42" ht="16.5">
      <c r="A64" s="27">
        <v>215</v>
      </c>
      <c r="B64" s="26" t="s">
        <v>56</v>
      </c>
      <c r="C64" s="76">
        <v>36</v>
      </c>
      <c r="D64" s="28"/>
      <c r="E64" s="49"/>
      <c r="F64" s="28"/>
      <c r="G64" s="50"/>
      <c r="H64" s="51"/>
      <c r="I64" s="50"/>
      <c r="J64" s="31"/>
      <c r="K64" s="12"/>
      <c r="L64" s="31"/>
      <c r="M64" s="50"/>
      <c r="N64" s="51"/>
      <c r="O64" s="50"/>
      <c r="P64" s="31"/>
      <c r="Q64" s="12"/>
      <c r="R64" s="31"/>
      <c r="S64" s="50"/>
      <c r="T64" s="51"/>
      <c r="U64" s="50"/>
      <c r="V64" s="31"/>
      <c r="W64" s="12"/>
      <c r="X64" s="31"/>
      <c r="Y64" s="50"/>
      <c r="Z64" s="51"/>
      <c r="AA64" s="50"/>
      <c r="AB64" s="31"/>
      <c r="AC64" s="12"/>
      <c r="AD64" s="31"/>
      <c r="AE64" s="50"/>
      <c r="AF64" s="51"/>
      <c r="AG64" s="50"/>
      <c r="AH64" s="31"/>
      <c r="AI64" s="12"/>
      <c r="AJ64" s="31"/>
      <c r="AK64" s="10"/>
      <c r="AL64" s="10"/>
      <c r="AM64" s="10"/>
      <c r="AN64" s="10"/>
      <c r="AO64" s="28"/>
      <c r="AP64" s="61" t="s">
        <v>123</v>
      </c>
    </row>
    <row r="65" spans="1:42" ht="16.5">
      <c r="A65" s="27">
        <v>34</v>
      </c>
      <c r="B65" s="26" t="s">
        <v>57</v>
      </c>
      <c r="C65" s="76">
        <v>11.5</v>
      </c>
      <c r="D65" s="28"/>
      <c r="E65" s="49"/>
      <c r="F65" s="28"/>
      <c r="G65" s="50"/>
      <c r="H65" s="51"/>
      <c r="I65" s="50"/>
      <c r="J65" s="31"/>
      <c r="K65" s="12"/>
      <c r="L65" s="31"/>
      <c r="M65" s="50"/>
      <c r="N65" s="51"/>
      <c r="O65" s="50"/>
      <c r="P65" s="31"/>
      <c r="Q65" s="12"/>
      <c r="R65" s="31"/>
      <c r="S65" s="50"/>
      <c r="T65" s="51"/>
      <c r="U65" s="50"/>
      <c r="V65" s="31"/>
      <c r="W65" s="12"/>
      <c r="X65" s="31"/>
      <c r="Y65" s="50"/>
      <c r="Z65" s="51"/>
      <c r="AA65" s="50"/>
      <c r="AB65" s="31"/>
      <c r="AC65" s="12"/>
      <c r="AD65" s="31"/>
      <c r="AE65" s="50"/>
      <c r="AF65" s="51"/>
      <c r="AG65" s="50"/>
      <c r="AH65" s="31"/>
      <c r="AI65" s="12"/>
      <c r="AJ65" s="31"/>
      <c r="AK65" s="10"/>
      <c r="AL65" s="10"/>
      <c r="AM65" s="10"/>
      <c r="AN65" s="10"/>
      <c r="AO65" s="31"/>
      <c r="AP65" s="61" t="s">
        <v>123</v>
      </c>
    </row>
    <row r="66" spans="1:42" ht="16.5">
      <c r="A66" s="28">
        <v>2670</v>
      </c>
      <c r="B66" s="26" t="s">
        <v>165</v>
      </c>
      <c r="C66" s="76" t="s">
        <v>21</v>
      </c>
      <c r="D66" s="28"/>
      <c r="E66" s="49"/>
      <c r="F66" s="28"/>
      <c r="G66" s="50"/>
      <c r="H66" s="51"/>
      <c r="I66" s="50"/>
      <c r="J66" s="31"/>
      <c r="K66" s="12"/>
      <c r="L66" s="31"/>
      <c r="M66" s="50"/>
      <c r="N66" s="51"/>
      <c r="O66" s="50"/>
      <c r="P66" s="31"/>
      <c r="Q66" s="12"/>
      <c r="R66" s="31"/>
      <c r="S66" s="50"/>
      <c r="T66" s="51"/>
      <c r="U66" s="50"/>
      <c r="V66" s="28"/>
      <c r="W66" s="49"/>
      <c r="X66" s="28"/>
      <c r="Y66" s="50"/>
      <c r="Z66" s="51"/>
      <c r="AA66" s="50"/>
      <c r="AB66" s="31"/>
      <c r="AC66" s="12"/>
      <c r="AD66" s="31"/>
      <c r="AE66" s="50"/>
      <c r="AF66" s="51"/>
      <c r="AG66" s="50"/>
      <c r="AH66" s="31"/>
      <c r="AI66" s="12"/>
      <c r="AJ66" s="31"/>
      <c r="AK66" s="10"/>
      <c r="AL66" s="10"/>
      <c r="AM66" s="10"/>
      <c r="AN66" s="22"/>
      <c r="AO66" s="28"/>
      <c r="AP66" s="61" t="s">
        <v>123</v>
      </c>
    </row>
    <row r="67" spans="1:42" ht="16.5">
      <c r="A67" s="27">
        <v>1234</v>
      </c>
      <c r="B67" s="32" t="s">
        <v>167</v>
      </c>
      <c r="C67" s="76">
        <v>36</v>
      </c>
      <c r="D67" s="28"/>
      <c r="E67" s="49"/>
      <c r="F67" s="28"/>
      <c r="G67" s="50"/>
      <c r="H67" s="51"/>
      <c r="I67" s="50"/>
      <c r="J67" s="31"/>
      <c r="K67" s="12"/>
      <c r="L67" s="31"/>
      <c r="M67" s="50"/>
      <c r="N67" s="51"/>
      <c r="O67" s="50"/>
      <c r="P67" s="31"/>
      <c r="Q67" s="12"/>
      <c r="R67" s="31"/>
      <c r="S67" s="50"/>
      <c r="T67" s="51"/>
      <c r="U67" s="50"/>
      <c r="V67" s="31"/>
      <c r="W67" s="12"/>
      <c r="X67" s="31"/>
      <c r="Y67" s="50"/>
      <c r="Z67" s="51"/>
      <c r="AA67" s="50"/>
      <c r="AB67" s="31"/>
      <c r="AC67" s="12"/>
      <c r="AD67" s="31"/>
      <c r="AE67" s="50"/>
      <c r="AF67" s="51"/>
      <c r="AG67" s="50"/>
      <c r="AH67" s="31"/>
      <c r="AI67" s="12"/>
      <c r="AJ67" s="31"/>
      <c r="AK67" s="10"/>
      <c r="AL67" s="10"/>
      <c r="AM67" s="10"/>
      <c r="AN67" s="10"/>
      <c r="AO67" s="28"/>
      <c r="AP67" s="61" t="s">
        <v>123</v>
      </c>
    </row>
    <row r="68" spans="1:42" ht="16.5">
      <c r="A68" s="28">
        <v>2781</v>
      </c>
      <c r="B68" s="26" t="s">
        <v>168</v>
      </c>
      <c r="C68" s="76" t="s">
        <v>21</v>
      </c>
      <c r="D68" s="28"/>
      <c r="E68" s="49"/>
      <c r="F68" s="28"/>
      <c r="G68" s="50"/>
      <c r="H68" s="51"/>
      <c r="I68" s="50"/>
      <c r="J68" s="31"/>
      <c r="K68" s="12"/>
      <c r="L68" s="31"/>
      <c r="M68" s="50"/>
      <c r="N68" s="51"/>
      <c r="O68" s="50"/>
      <c r="P68" s="31"/>
      <c r="Q68" s="12"/>
      <c r="R68" s="31"/>
      <c r="S68" s="50"/>
      <c r="T68" s="51"/>
      <c r="U68" s="50"/>
      <c r="V68" s="31"/>
      <c r="W68" s="12"/>
      <c r="X68" s="31"/>
      <c r="Y68" s="50"/>
      <c r="Z68" s="51"/>
      <c r="AA68" s="50"/>
      <c r="AB68" s="31"/>
      <c r="AC68" s="12"/>
      <c r="AD68" s="31"/>
      <c r="AE68" s="50"/>
      <c r="AF68" s="51"/>
      <c r="AG68" s="50"/>
      <c r="AH68" s="31"/>
      <c r="AI68" s="12"/>
      <c r="AJ68" s="31"/>
      <c r="AK68" s="10"/>
      <c r="AL68" s="10"/>
      <c r="AM68" s="22"/>
      <c r="AN68" s="22"/>
      <c r="AO68" s="28"/>
      <c r="AP68" s="61" t="s">
        <v>123</v>
      </c>
    </row>
    <row r="69" spans="1:42" ht="16.5">
      <c r="A69" s="60">
        <v>143</v>
      </c>
      <c r="B69" s="59" t="s">
        <v>169</v>
      </c>
      <c r="C69" s="76" t="s">
        <v>21</v>
      </c>
      <c r="D69" s="28"/>
      <c r="E69" s="49"/>
      <c r="F69" s="28"/>
      <c r="G69" s="50"/>
      <c r="H69" s="51"/>
      <c r="I69" s="50"/>
      <c r="J69" s="31"/>
      <c r="K69" s="12"/>
      <c r="L69" s="31"/>
      <c r="M69" s="50"/>
      <c r="N69" s="51"/>
      <c r="O69" s="50"/>
      <c r="P69" s="31"/>
      <c r="Q69" s="12"/>
      <c r="R69" s="31"/>
      <c r="S69" s="50"/>
      <c r="T69" s="51"/>
      <c r="U69" s="50"/>
      <c r="V69" s="31"/>
      <c r="W69" s="12"/>
      <c r="X69" s="31"/>
      <c r="Y69" s="50"/>
      <c r="Z69" s="51"/>
      <c r="AA69" s="50"/>
      <c r="AB69" s="31"/>
      <c r="AC69" s="12"/>
      <c r="AD69" s="31"/>
      <c r="AE69" s="50"/>
      <c r="AF69" s="51"/>
      <c r="AG69" s="50"/>
      <c r="AH69" s="31"/>
      <c r="AI69" s="12"/>
      <c r="AJ69" s="31"/>
      <c r="AK69" s="10"/>
      <c r="AL69" s="10"/>
      <c r="AM69" s="10"/>
      <c r="AN69" s="10"/>
      <c r="AO69" s="28"/>
      <c r="AP69" s="61" t="s">
        <v>123</v>
      </c>
    </row>
    <row r="70" spans="1:42" ht="16.5">
      <c r="A70" s="60">
        <v>659</v>
      </c>
      <c r="B70" s="26" t="s">
        <v>59</v>
      </c>
      <c r="C70" s="76">
        <v>36</v>
      </c>
      <c r="D70" s="28"/>
      <c r="E70" s="49"/>
      <c r="F70" s="28"/>
      <c r="G70" s="50"/>
      <c r="H70" s="51"/>
      <c r="I70" s="50"/>
      <c r="J70" s="31"/>
      <c r="K70" s="12"/>
      <c r="L70" s="31"/>
      <c r="M70" s="50"/>
      <c r="N70" s="51"/>
      <c r="O70" s="50"/>
      <c r="P70" s="31"/>
      <c r="Q70" s="12"/>
      <c r="R70" s="31"/>
      <c r="S70" s="50"/>
      <c r="T70" s="51"/>
      <c r="U70" s="50"/>
      <c r="V70" s="31"/>
      <c r="W70" s="12"/>
      <c r="X70" s="31"/>
      <c r="Y70" s="50"/>
      <c r="Z70" s="51"/>
      <c r="AA70" s="50"/>
      <c r="AB70" s="31"/>
      <c r="AC70" s="12"/>
      <c r="AD70" s="31"/>
      <c r="AE70" s="50"/>
      <c r="AF70" s="51"/>
      <c r="AG70" s="50"/>
      <c r="AH70" s="31"/>
      <c r="AI70" s="12"/>
      <c r="AJ70" s="31"/>
      <c r="AK70" s="10"/>
      <c r="AL70" s="10"/>
      <c r="AM70" s="10"/>
      <c r="AN70" s="10"/>
      <c r="AO70" s="28"/>
      <c r="AP70" s="61" t="s">
        <v>123</v>
      </c>
    </row>
    <row r="71" spans="1:42" ht="16.5">
      <c r="A71" s="28">
        <v>1234</v>
      </c>
      <c r="B71" s="26" t="s">
        <v>170</v>
      </c>
      <c r="C71" s="76" t="s">
        <v>21</v>
      </c>
      <c r="D71" s="28"/>
      <c r="E71" s="49"/>
      <c r="F71" s="28"/>
      <c r="G71" s="50"/>
      <c r="H71" s="51"/>
      <c r="I71" s="50"/>
      <c r="J71" s="31"/>
      <c r="K71" s="12"/>
      <c r="L71" s="31"/>
      <c r="M71" s="50"/>
      <c r="N71" s="51"/>
      <c r="O71" s="50"/>
      <c r="P71" s="31"/>
      <c r="Q71" s="12"/>
      <c r="R71" s="31"/>
      <c r="S71" s="50"/>
      <c r="T71" s="51"/>
      <c r="U71" s="50"/>
      <c r="V71" s="31"/>
      <c r="W71" s="12"/>
      <c r="X71" s="31"/>
      <c r="Y71" s="50"/>
      <c r="Z71" s="51"/>
      <c r="AA71" s="50"/>
      <c r="AB71" s="31"/>
      <c r="AC71" s="12"/>
      <c r="AD71" s="31"/>
      <c r="AE71" s="50"/>
      <c r="AF71" s="51"/>
      <c r="AG71" s="50"/>
      <c r="AH71" s="31"/>
      <c r="AI71" s="12"/>
      <c r="AJ71" s="31"/>
      <c r="AK71" s="10"/>
      <c r="AL71" s="10"/>
      <c r="AM71" s="10"/>
      <c r="AN71" s="10"/>
      <c r="AO71" s="28"/>
      <c r="AP71" s="61" t="s">
        <v>123</v>
      </c>
    </row>
    <row r="72" spans="1:42" ht="16.5">
      <c r="A72" s="27">
        <v>1084</v>
      </c>
      <c r="B72" s="28" t="s">
        <v>171</v>
      </c>
      <c r="C72" s="76">
        <v>36</v>
      </c>
      <c r="D72" s="28"/>
      <c r="E72" s="49"/>
      <c r="F72" s="28"/>
      <c r="G72" s="50"/>
      <c r="H72" s="51"/>
      <c r="I72" s="50"/>
      <c r="J72" s="31"/>
      <c r="K72" s="12"/>
      <c r="L72" s="31"/>
      <c r="M72" s="50"/>
      <c r="N72" s="51"/>
      <c r="O72" s="50"/>
      <c r="P72" s="31"/>
      <c r="Q72" s="12"/>
      <c r="R72" s="31"/>
      <c r="S72" s="50"/>
      <c r="T72" s="51"/>
      <c r="U72" s="50"/>
      <c r="V72" s="31"/>
      <c r="W72" s="12"/>
      <c r="X72" s="31"/>
      <c r="Y72" s="50"/>
      <c r="Z72" s="51"/>
      <c r="AA72" s="50"/>
      <c r="AB72" s="31"/>
      <c r="AC72" s="12"/>
      <c r="AD72" s="31"/>
      <c r="AE72" s="50"/>
      <c r="AF72" s="51"/>
      <c r="AG72" s="50"/>
      <c r="AH72" s="31"/>
      <c r="AI72" s="12"/>
      <c r="AJ72" s="31"/>
      <c r="AK72" s="10"/>
      <c r="AL72" s="10"/>
      <c r="AM72" s="10"/>
      <c r="AN72" s="10"/>
      <c r="AO72" s="28"/>
      <c r="AP72" s="61" t="s">
        <v>123</v>
      </c>
    </row>
    <row r="73" spans="1:42" ht="16.5">
      <c r="A73" s="30">
        <v>1150</v>
      </c>
      <c r="B73" s="59" t="s">
        <v>172</v>
      </c>
      <c r="C73" s="76" t="s">
        <v>21</v>
      </c>
      <c r="D73" s="28"/>
      <c r="E73" s="49"/>
      <c r="F73" s="28"/>
      <c r="G73" s="50"/>
      <c r="H73" s="51"/>
      <c r="I73" s="50"/>
      <c r="J73" s="31"/>
      <c r="K73" s="12"/>
      <c r="L73" s="31"/>
      <c r="M73" s="50"/>
      <c r="N73" s="51"/>
      <c r="O73" s="50"/>
      <c r="P73" s="31"/>
      <c r="Q73" s="12"/>
      <c r="R73" s="31"/>
      <c r="S73" s="50"/>
      <c r="T73" s="51"/>
      <c r="U73" s="50"/>
      <c r="V73" s="31"/>
      <c r="W73" s="12"/>
      <c r="X73" s="31"/>
      <c r="Y73" s="50"/>
      <c r="Z73" s="51"/>
      <c r="AA73" s="50"/>
      <c r="AB73" s="31"/>
      <c r="AC73" s="12"/>
      <c r="AD73" s="31"/>
      <c r="AE73" s="50"/>
      <c r="AF73" s="51"/>
      <c r="AG73" s="50"/>
      <c r="AH73" s="31"/>
      <c r="AI73" s="12"/>
      <c r="AJ73" s="31"/>
      <c r="AK73" s="10"/>
      <c r="AL73" s="10"/>
      <c r="AM73" s="10"/>
      <c r="AN73" s="10"/>
      <c r="AO73" s="28"/>
      <c r="AP73" s="61" t="s">
        <v>123</v>
      </c>
    </row>
    <row r="74" spans="1:42" ht="16.5">
      <c r="A74" s="27">
        <v>6</v>
      </c>
      <c r="B74" s="26" t="s">
        <v>60</v>
      </c>
      <c r="C74" s="76">
        <v>36</v>
      </c>
      <c r="D74" s="28"/>
      <c r="E74" s="49"/>
      <c r="F74" s="28"/>
      <c r="G74" s="50"/>
      <c r="H74" s="51"/>
      <c r="I74" s="50"/>
      <c r="J74" s="31"/>
      <c r="K74" s="12"/>
      <c r="L74" s="31"/>
      <c r="M74" s="50"/>
      <c r="N74" s="51"/>
      <c r="O74" s="50"/>
      <c r="P74" s="31"/>
      <c r="Q74" s="12"/>
      <c r="R74" s="31"/>
      <c r="S74" s="50"/>
      <c r="T74" s="51"/>
      <c r="U74" s="50"/>
      <c r="V74" s="31"/>
      <c r="W74" s="12"/>
      <c r="X74" s="31"/>
      <c r="Y74" s="50"/>
      <c r="Z74" s="51"/>
      <c r="AA74" s="50"/>
      <c r="AB74" s="31"/>
      <c r="AC74" s="12"/>
      <c r="AD74" s="31"/>
      <c r="AE74" s="50"/>
      <c r="AF74" s="51"/>
      <c r="AG74" s="50"/>
      <c r="AH74" s="31"/>
      <c r="AI74" s="12"/>
      <c r="AJ74" s="31"/>
      <c r="AK74" s="10"/>
      <c r="AL74" s="10"/>
      <c r="AM74" s="10"/>
      <c r="AN74" s="10"/>
      <c r="AO74" s="28"/>
      <c r="AP74" s="61" t="s">
        <v>123</v>
      </c>
    </row>
    <row r="75" spans="1:42" ht="16.5">
      <c r="A75" s="27">
        <v>49</v>
      </c>
      <c r="B75" s="26" t="s">
        <v>61</v>
      </c>
      <c r="C75" s="76">
        <v>36</v>
      </c>
      <c r="D75" s="28"/>
      <c r="E75" s="49"/>
      <c r="F75" s="28"/>
      <c r="G75" s="50"/>
      <c r="H75" s="51"/>
      <c r="I75" s="50"/>
      <c r="J75" s="31"/>
      <c r="K75" s="12"/>
      <c r="L75" s="31"/>
      <c r="M75" s="50"/>
      <c r="N75" s="51"/>
      <c r="O75" s="50"/>
      <c r="P75" s="31"/>
      <c r="Q75" s="12"/>
      <c r="R75" s="31"/>
      <c r="S75" s="50"/>
      <c r="T75" s="51"/>
      <c r="U75" s="50"/>
      <c r="V75" s="31"/>
      <c r="W75" s="12"/>
      <c r="X75" s="31"/>
      <c r="Y75" s="50"/>
      <c r="Z75" s="51"/>
      <c r="AA75" s="50"/>
      <c r="AB75" s="31"/>
      <c r="AC75" s="12"/>
      <c r="AD75" s="31"/>
      <c r="AE75" s="50"/>
      <c r="AF75" s="51"/>
      <c r="AG75" s="50"/>
      <c r="AH75" s="31"/>
      <c r="AI75" s="12"/>
      <c r="AJ75" s="31"/>
      <c r="AK75" s="10"/>
      <c r="AL75" s="10"/>
      <c r="AM75" s="10"/>
      <c r="AN75" s="10"/>
      <c r="AO75" s="28"/>
      <c r="AP75" s="61" t="s">
        <v>123</v>
      </c>
    </row>
    <row r="76" spans="1:42" ht="16.5">
      <c r="A76" s="27">
        <v>1011</v>
      </c>
      <c r="B76" s="28" t="s">
        <v>173</v>
      </c>
      <c r="C76" s="76" t="s">
        <v>140</v>
      </c>
      <c r="D76" s="28"/>
      <c r="E76" s="49"/>
      <c r="F76" s="28"/>
      <c r="G76" s="50"/>
      <c r="H76" s="51"/>
      <c r="I76" s="50"/>
      <c r="J76" s="31"/>
      <c r="K76" s="12"/>
      <c r="L76" s="31"/>
      <c r="M76" s="50"/>
      <c r="N76" s="51"/>
      <c r="O76" s="50"/>
      <c r="P76" s="31"/>
      <c r="Q76" s="12"/>
      <c r="R76" s="31"/>
      <c r="S76" s="50"/>
      <c r="T76" s="51"/>
      <c r="U76" s="50"/>
      <c r="V76" s="31"/>
      <c r="W76" s="12"/>
      <c r="X76" s="31"/>
      <c r="Y76" s="50"/>
      <c r="Z76" s="51"/>
      <c r="AA76" s="50"/>
      <c r="AB76" s="31"/>
      <c r="AC76" s="12"/>
      <c r="AD76" s="31"/>
      <c r="AE76" s="50"/>
      <c r="AF76" s="51"/>
      <c r="AG76" s="50"/>
      <c r="AH76" s="31"/>
      <c r="AI76" s="12"/>
      <c r="AJ76" s="31"/>
      <c r="AK76" s="10"/>
      <c r="AL76" s="10"/>
      <c r="AM76" s="10"/>
      <c r="AN76" s="10"/>
      <c r="AO76" s="28"/>
      <c r="AP76" s="61" t="s">
        <v>123</v>
      </c>
    </row>
    <row r="77" spans="1:42" ht="16.5">
      <c r="A77" s="28">
        <v>1234</v>
      </c>
      <c r="B77" s="26" t="s">
        <v>174</v>
      </c>
      <c r="C77" s="76" t="s">
        <v>21</v>
      </c>
      <c r="D77" s="28"/>
      <c r="E77" s="49"/>
      <c r="F77" s="28"/>
      <c r="G77" s="50"/>
      <c r="H77" s="51"/>
      <c r="I77" s="50"/>
      <c r="J77" s="31"/>
      <c r="K77" s="12"/>
      <c r="L77" s="31"/>
      <c r="M77" s="50"/>
      <c r="N77" s="51"/>
      <c r="O77" s="50"/>
      <c r="P77" s="31"/>
      <c r="Q77" s="12"/>
      <c r="R77" s="31"/>
      <c r="S77" s="50"/>
      <c r="T77" s="51"/>
      <c r="U77" s="50"/>
      <c r="V77" s="31"/>
      <c r="W77" s="12"/>
      <c r="X77" s="31"/>
      <c r="Y77" s="50"/>
      <c r="Z77" s="51"/>
      <c r="AA77" s="50"/>
      <c r="AB77" s="31"/>
      <c r="AC77" s="12"/>
      <c r="AD77" s="31"/>
      <c r="AE77" s="50"/>
      <c r="AF77" s="51"/>
      <c r="AG77" s="50"/>
      <c r="AH77" s="31"/>
      <c r="AI77" s="12"/>
      <c r="AJ77" s="31"/>
      <c r="AK77" s="10"/>
      <c r="AL77" s="10"/>
      <c r="AM77" s="10"/>
      <c r="AN77" s="10"/>
      <c r="AO77" s="28"/>
      <c r="AP77" s="61" t="s">
        <v>123</v>
      </c>
    </row>
    <row r="78" spans="1:42" ht="16.5">
      <c r="A78" s="28">
        <v>1565</v>
      </c>
      <c r="B78" s="26" t="s">
        <v>63</v>
      </c>
      <c r="C78" s="76" t="s">
        <v>21</v>
      </c>
      <c r="D78" s="28"/>
      <c r="E78" s="49"/>
      <c r="F78" s="28"/>
      <c r="G78" s="50"/>
      <c r="H78" s="51"/>
      <c r="I78" s="50"/>
      <c r="J78" s="31"/>
      <c r="K78" s="12"/>
      <c r="L78" s="31"/>
      <c r="M78" s="50"/>
      <c r="N78" s="51"/>
      <c r="O78" s="50"/>
      <c r="P78" s="31"/>
      <c r="Q78" s="12"/>
      <c r="R78" s="31"/>
      <c r="S78" s="50"/>
      <c r="T78" s="51"/>
      <c r="U78" s="50"/>
      <c r="V78" s="31"/>
      <c r="W78" s="12"/>
      <c r="X78" s="31"/>
      <c r="Y78" s="50"/>
      <c r="Z78" s="51"/>
      <c r="AA78" s="50"/>
      <c r="AB78" s="31"/>
      <c r="AC78" s="12"/>
      <c r="AD78" s="31"/>
      <c r="AE78" s="50"/>
      <c r="AF78" s="51"/>
      <c r="AG78" s="50"/>
      <c r="AH78" s="31"/>
      <c r="AI78" s="12"/>
      <c r="AJ78" s="31"/>
      <c r="AK78" s="10"/>
      <c r="AL78" s="10"/>
      <c r="AM78" s="10"/>
      <c r="AN78" s="10"/>
      <c r="AO78" s="28"/>
      <c r="AP78" s="61" t="s">
        <v>123</v>
      </c>
    </row>
    <row r="79" spans="1:42" ht="16.5">
      <c r="A79" s="28">
        <v>1806</v>
      </c>
      <c r="B79" s="26" t="s">
        <v>64</v>
      </c>
      <c r="C79" s="76">
        <v>35</v>
      </c>
      <c r="D79" s="28"/>
      <c r="E79" s="49"/>
      <c r="F79" s="28"/>
      <c r="G79" s="50"/>
      <c r="H79" s="51"/>
      <c r="I79" s="50"/>
      <c r="J79" s="31"/>
      <c r="K79" s="12"/>
      <c r="L79" s="31"/>
      <c r="M79" s="50"/>
      <c r="N79" s="51"/>
      <c r="O79" s="50"/>
      <c r="P79" s="31"/>
      <c r="Q79" s="12"/>
      <c r="R79" s="31"/>
      <c r="S79" s="50"/>
      <c r="T79" s="51"/>
      <c r="U79" s="50"/>
      <c r="V79" s="31"/>
      <c r="W79" s="12"/>
      <c r="X79" s="31"/>
      <c r="Y79" s="50"/>
      <c r="Z79" s="51"/>
      <c r="AA79" s="50"/>
      <c r="AB79" s="31"/>
      <c r="AC79" s="12"/>
      <c r="AD79" s="31"/>
      <c r="AE79" s="50"/>
      <c r="AF79" s="51"/>
      <c r="AG79" s="50"/>
      <c r="AH79" s="31"/>
      <c r="AI79" s="12"/>
      <c r="AJ79" s="31"/>
      <c r="AK79" s="10"/>
      <c r="AL79" s="10"/>
      <c r="AM79" s="10"/>
      <c r="AN79" s="10"/>
      <c r="AO79" s="28"/>
      <c r="AP79" s="61" t="s">
        <v>123</v>
      </c>
    </row>
  </sheetData>
  <mergeCells count="13">
    <mergeCell ref="A1:C1"/>
    <mergeCell ref="D1:F1"/>
    <mergeCell ref="G1:I1"/>
    <mergeCell ref="AH1:AJ1"/>
    <mergeCell ref="J1:L1"/>
    <mergeCell ref="M1:O1"/>
    <mergeCell ref="Y1:AA1"/>
    <mergeCell ref="P1:R1"/>
    <mergeCell ref="AK1:AO1"/>
    <mergeCell ref="S1:U1"/>
    <mergeCell ref="V1:X1"/>
    <mergeCell ref="AB1:AD1"/>
    <mergeCell ref="AE1:AG1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A1" sqref="A1:L1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84" t="s">
        <v>259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22</v>
      </c>
      <c r="E2" s="6" t="s">
        <v>3</v>
      </c>
      <c r="F2" s="5" t="s">
        <v>4</v>
      </c>
      <c r="G2" s="5" t="s">
        <v>5</v>
      </c>
      <c r="H2" s="7" t="s">
        <v>6</v>
      </c>
      <c r="I2" s="86" t="s">
        <v>23</v>
      </c>
      <c r="J2" s="87"/>
      <c r="K2" s="88"/>
      <c r="L2" s="7" t="s">
        <v>7</v>
      </c>
      <c r="M2" s="8" t="s">
        <v>24</v>
      </c>
      <c r="N2" s="9" t="s">
        <v>10</v>
      </c>
    </row>
    <row r="3" spans="1:14" ht="20.25" customHeight="1">
      <c r="A3" s="10">
        <v>80</v>
      </c>
      <c r="B3" s="9" t="s">
        <v>10</v>
      </c>
      <c r="C3" s="11">
        <v>81</v>
      </c>
      <c r="D3" s="12">
        <v>11</v>
      </c>
      <c r="E3" s="13">
        <f aca="true" t="shared" si="0" ref="E3:E23">IF(D3="X","X",IF(C3&gt;0,C3-D3,"X"))</f>
        <v>70</v>
      </c>
      <c r="F3" s="14">
        <v>1</v>
      </c>
      <c r="G3" s="14"/>
      <c r="H3" s="15">
        <f aca="true" t="shared" si="1" ref="H3:H23">IF(C3&gt;0,IF(F3&lt;11,IF(F3=0,0,11-F3),0)+IF(G3&gt;0,G3*2,0)+5,0)</f>
        <v>15</v>
      </c>
      <c r="I3" s="16">
        <f aca="true" t="shared" si="2" ref="I3:I23">+IF(F3=1,IF(D3&lt;9,-1,IF(D3&lt;17,-1,IF(D3&lt;25,-2,IF(D3&lt;37,-3,0)))))+IF(F3=2,IF(D3&lt;9,0,IF(D3&lt;17,-1,IF(D3&lt;25,-2,IF(D3&lt;37,-3,0)))))+IF(F3=3,IF(D3&lt;9,0,IF(D3&lt;17,0,IF(D3&lt;25,-1,IF(D3&lt;37,-2,0)))))</f>
        <v>-1</v>
      </c>
      <c r="J3" s="17">
        <f aca="true" t="shared" si="3" ref="J3:J23"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-1</v>
      </c>
      <c r="K3" s="18">
        <f aca="true" t="shared" si="4" ref="K3:K23">+J3+I3</f>
        <v>-2</v>
      </c>
      <c r="L3" s="15">
        <f aca="true" t="shared" si="5" ref="L3:L23">IF(D3="X","X",IF(D3&gt;0,D3+K3,"X"))</f>
        <v>9</v>
      </c>
      <c r="M3" s="8" t="s">
        <v>25</v>
      </c>
      <c r="N3" s="10" t="s">
        <v>71</v>
      </c>
    </row>
    <row r="4" spans="1:14" ht="20.25" customHeight="1">
      <c r="A4" s="10">
        <v>718</v>
      </c>
      <c r="B4" s="10" t="s">
        <v>71</v>
      </c>
      <c r="C4" s="11">
        <v>83</v>
      </c>
      <c r="D4" s="15">
        <v>21</v>
      </c>
      <c r="E4" s="13">
        <f t="shared" si="0"/>
        <v>62</v>
      </c>
      <c r="F4" s="14">
        <v>1</v>
      </c>
      <c r="G4" s="14"/>
      <c r="H4" s="15">
        <f t="shared" si="1"/>
        <v>15</v>
      </c>
      <c r="I4" s="16">
        <f t="shared" si="2"/>
        <v>-2</v>
      </c>
      <c r="J4" s="17">
        <f t="shared" si="3"/>
        <v>-5</v>
      </c>
      <c r="K4" s="18">
        <f t="shared" si="4"/>
        <v>-7</v>
      </c>
      <c r="L4" s="15">
        <f t="shared" si="5"/>
        <v>14</v>
      </c>
      <c r="M4" s="8" t="s">
        <v>26</v>
      </c>
      <c r="N4" s="19" t="s">
        <v>18</v>
      </c>
    </row>
    <row r="5" spans="1:14" ht="20.25" customHeight="1">
      <c r="A5" s="20">
        <v>2501</v>
      </c>
      <c r="B5" s="19" t="s">
        <v>18</v>
      </c>
      <c r="C5" s="11">
        <v>82</v>
      </c>
      <c r="D5" s="12">
        <v>19</v>
      </c>
      <c r="E5" s="13">
        <f t="shared" si="0"/>
        <v>63</v>
      </c>
      <c r="F5" s="14">
        <v>2</v>
      </c>
      <c r="G5" s="14"/>
      <c r="H5" s="15">
        <f t="shared" si="1"/>
        <v>14</v>
      </c>
      <c r="I5" s="16">
        <f t="shared" si="2"/>
        <v>-2</v>
      </c>
      <c r="J5" s="17">
        <f t="shared" si="3"/>
        <v>-5</v>
      </c>
      <c r="K5" s="18">
        <f t="shared" si="4"/>
        <v>-7</v>
      </c>
      <c r="L5" s="15">
        <f t="shared" si="5"/>
        <v>12</v>
      </c>
      <c r="M5" s="8" t="s">
        <v>27</v>
      </c>
      <c r="N5" s="10" t="s">
        <v>17</v>
      </c>
    </row>
    <row r="6" spans="1:14" ht="20.25" customHeight="1">
      <c r="A6" s="10">
        <v>1425</v>
      </c>
      <c r="B6" s="10" t="s">
        <v>17</v>
      </c>
      <c r="C6" s="11">
        <v>84</v>
      </c>
      <c r="D6" s="12">
        <v>17</v>
      </c>
      <c r="E6" s="13">
        <f t="shared" si="0"/>
        <v>67</v>
      </c>
      <c r="F6" s="14">
        <v>3</v>
      </c>
      <c r="G6" s="14">
        <v>1</v>
      </c>
      <c r="H6" s="15">
        <f t="shared" si="1"/>
        <v>15</v>
      </c>
      <c r="I6" s="16">
        <f t="shared" si="2"/>
        <v>-1</v>
      </c>
      <c r="J6" s="17">
        <f t="shared" si="3"/>
        <v>-3</v>
      </c>
      <c r="K6" s="18">
        <f t="shared" si="4"/>
        <v>-4</v>
      </c>
      <c r="L6" s="15">
        <f t="shared" si="5"/>
        <v>13</v>
      </c>
      <c r="M6" s="8" t="s">
        <v>28</v>
      </c>
      <c r="N6" s="21" t="s">
        <v>12</v>
      </c>
    </row>
    <row r="7" spans="1:14" ht="20.25" customHeight="1">
      <c r="A7" s="10">
        <v>2239</v>
      </c>
      <c r="B7" s="21" t="s">
        <v>12</v>
      </c>
      <c r="C7" s="11">
        <v>91</v>
      </c>
      <c r="D7" s="12">
        <v>24</v>
      </c>
      <c r="E7" s="13">
        <f t="shared" si="0"/>
        <v>67</v>
      </c>
      <c r="F7" s="14">
        <v>4</v>
      </c>
      <c r="G7" s="14"/>
      <c r="H7" s="15">
        <f t="shared" si="1"/>
        <v>12</v>
      </c>
      <c r="I7" s="16">
        <f t="shared" si="2"/>
        <v>0</v>
      </c>
      <c r="J7" s="17">
        <f t="shared" si="3"/>
        <v>-3</v>
      </c>
      <c r="K7" s="18">
        <f t="shared" si="4"/>
        <v>-3</v>
      </c>
      <c r="L7" s="15">
        <f t="shared" si="5"/>
        <v>21</v>
      </c>
      <c r="M7" s="8" t="s">
        <v>29</v>
      </c>
      <c r="N7" s="9" t="s">
        <v>243</v>
      </c>
    </row>
    <row r="8" spans="1:14" ht="20.25" customHeight="1">
      <c r="A8" s="22">
        <v>1590</v>
      </c>
      <c r="B8" s="9" t="s">
        <v>243</v>
      </c>
      <c r="C8" s="11">
        <v>86</v>
      </c>
      <c r="D8" s="23">
        <v>17</v>
      </c>
      <c r="E8" s="13">
        <f t="shared" si="0"/>
        <v>69</v>
      </c>
      <c r="F8" s="14">
        <v>5</v>
      </c>
      <c r="G8" s="14">
        <v>1</v>
      </c>
      <c r="H8" s="15">
        <f t="shared" si="1"/>
        <v>13</v>
      </c>
      <c r="I8" s="16">
        <f t="shared" si="2"/>
        <v>0</v>
      </c>
      <c r="J8" s="17">
        <f t="shared" si="3"/>
        <v>-2</v>
      </c>
      <c r="K8" s="18">
        <f t="shared" si="4"/>
        <v>-2</v>
      </c>
      <c r="L8" s="15">
        <f t="shared" si="5"/>
        <v>15</v>
      </c>
      <c r="M8" s="8" t="s">
        <v>30</v>
      </c>
      <c r="N8" s="21" t="s">
        <v>244</v>
      </c>
    </row>
    <row r="9" spans="1:14" ht="20.25" customHeight="1">
      <c r="A9" s="24">
        <v>41</v>
      </c>
      <c r="B9" s="25" t="s">
        <v>20</v>
      </c>
      <c r="C9" s="11">
        <v>88</v>
      </c>
      <c r="D9" s="12">
        <v>19</v>
      </c>
      <c r="E9" s="13">
        <f t="shared" si="0"/>
        <v>69</v>
      </c>
      <c r="F9" s="14">
        <v>6</v>
      </c>
      <c r="G9" s="14"/>
      <c r="H9" s="15">
        <f t="shared" si="1"/>
        <v>10</v>
      </c>
      <c r="I9" s="16">
        <f t="shared" si="2"/>
        <v>0</v>
      </c>
      <c r="J9" s="17">
        <f t="shared" si="3"/>
        <v>-2</v>
      </c>
      <c r="K9" s="18">
        <f t="shared" si="4"/>
        <v>-2</v>
      </c>
      <c r="L9" s="15">
        <f t="shared" si="5"/>
        <v>17</v>
      </c>
      <c r="M9" s="8" t="s">
        <v>31</v>
      </c>
      <c r="N9" s="26" t="s">
        <v>240</v>
      </c>
    </row>
    <row r="10" spans="1:14" ht="20.25" customHeight="1">
      <c r="A10" s="10">
        <v>65</v>
      </c>
      <c r="B10" s="21" t="s">
        <v>244</v>
      </c>
      <c r="C10" s="11">
        <v>92</v>
      </c>
      <c r="D10" s="12">
        <v>21</v>
      </c>
      <c r="E10" s="13">
        <f t="shared" si="0"/>
        <v>71</v>
      </c>
      <c r="F10" s="14">
        <v>7</v>
      </c>
      <c r="G10" s="14">
        <v>1</v>
      </c>
      <c r="H10" s="15">
        <f t="shared" si="1"/>
        <v>11</v>
      </c>
      <c r="I10" s="16">
        <f t="shared" si="2"/>
        <v>0</v>
      </c>
      <c r="J10" s="17">
        <f t="shared" si="3"/>
        <v>-1</v>
      </c>
      <c r="K10" s="18">
        <f t="shared" si="4"/>
        <v>-1</v>
      </c>
      <c r="L10" s="15">
        <f t="shared" si="5"/>
        <v>20</v>
      </c>
      <c r="M10" s="8"/>
      <c r="N10" s="2"/>
    </row>
    <row r="11" spans="1:14" ht="20.25" customHeight="1">
      <c r="A11" s="25">
        <v>1590</v>
      </c>
      <c r="B11" s="19" t="s">
        <v>39</v>
      </c>
      <c r="C11" s="11">
        <v>93</v>
      </c>
      <c r="D11" s="12">
        <v>22</v>
      </c>
      <c r="E11" s="13">
        <f t="shared" si="0"/>
        <v>71</v>
      </c>
      <c r="F11" s="14">
        <v>8</v>
      </c>
      <c r="G11" s="14"/>
      <c r="H11" s="15">
        <f t="shared" si="1"/>
        <v>8</v>
      </c>
      <c r="I11" s="16">
        <f t="shared" si="2"/>
        <v>0</v>
      </c>
      <c r="J11" s="17">
        <f t="shared" si="3"/>
        <v>-1</v>
      </c>
      <c r="K11" s="18">
        <f t="shared" si="4"/>
        <v>-1</v>
      </c>
      <c r="L11" s="15">
        <f t="shared" si="5"/>
        <v>21</v>
      </c>
      <c r="M11" s="8" t="s">
        <v>32</v>
      </c>
      <c r="N11" s="10" t="s">
        <v>231</v>
      </c>
    </row>
    <row r="12" spans="1:14" ht="20.25" customHeight="1">
      <c r="A12" s="10">
        <v>1355</v>
      </c>
      <c r="B12" s="21" t="s">
        <v>40</v>
      </c>
      <c r="C12" s="11">
        <v>95</v>
      </c>
      <c r="D12" s="12">
        <v>23</v>
      </c>
      <c r="E12" s="13">
        <f t="shared" si="0"/>
        <v>72</v>
      </c>
      <c r="F12" s="14">
        <v>9</v>
      </c>
      <c r="G12" s="14"/>
      <c r="H12" s="15">
        <f t="shared" si="1"/>
        <v>7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>
        <f t="shared" si="5"/>
        <v>23</v>
      </c>
      <c r="M12" s="8"/>
      <c r="N12" s="32" t="s">
        <v>235</v>
      </c>
    </row>
    <row r="13" spans="1:14" ht="20.25" customHeight="1">
      <c r="A13" s="10">
        <v>2338</v>
      </c>
      <c r="B13" s="10" t="s">
        <v>45</v>
      </c>
      <c r="C13" s="11">
        <v>108</v>
      </c>
      <c r="D13" s="23">
        <v>36</v>
      </c>
      <c r="E13" s="13">
        <f t="shared" si="0"/>
        <v>72</v>
      </c>
      <c r="F13" s="14">
        <v>10</v>
      </c>
      <c r="G13" s="14"/>
      <c r="H13" s="15">
        <f t="shared" si="1"/>
        <v>6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>
        <f t="shared" si="5"/>
        <v>36</v>
      </c>
      <c r="M13" s="8"/>
      <c r="N13" s="10" t="s">
        <v>16</v>
      </c>
    </row>
    <row r="14" spans="1:14" ht="20.25" customHeight="1">
      <c r="A14" s="10">
        <v>2366</v>
      </c>
      <c r="B14" s="10" t="s">
        <v>16</v>
      </c>
      <c r="C14" s="11">
        <v>90</v>
      </c>
      <c r="D14" s="12">
        <v>17</v>
      </c>
      <c r="E14" s="13">
        <f t="shared" si="0"/>
        <v>73</v>
      </c>
      <c r="F14" s="14"/>
      <c r="G14" s="14">
        <v>2</v>
      </c>
      <c r="H14" s="15">
        <f t="shared" si="1"/>
        <v>9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>
        <f t="shared" si="5"/>
        <v>17</v>
      </c>
      <c r="M14" s="8"/>
      <c r="N14" s="10" t="s">
        <v>17</v>
      </c>
    </row>
    <row r="15" spans="1:14" ht="20.25" customHeight="1">
      <c r="A15" s="10">
        <v>1011</v>
      </c>
      <c r="B15" s="10" t="s">
        <v>231</v>
      </c>
      <c r="C15" s="11">
        <v>92</v>
      </c>
      <c r="D15" s="12">
        <v>18</v>
      </c>
      <c r="E15" s="13">
        <f t="shared" si="0"/>
        <v>74</v>
      </c>
      <c r="F15" s="14"/>
      <c r="G15" s="14">
        <v>2</v>
      </c>
      <c r="H15" s="15">
        <f t="shared" si="1"/>
        <v>9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>
        <f t="shared" si="5"/>
        <v>18</v>
      </c>
      <c r="M15" s="8" t="s">
        <v>33</v>
      </c>
      <c r="N15" s="10" t="s">
        <v>231</v>
      </c>
    </row>
    <row r="16" spans="1:14" ht="20.25" customHeight="1">
      <c r="A16" s="10">
        <v>1338</v>
      </c>
      <c r="B16" s="10" t="s">
        <v>13</v>
      </c>
      <c r="C16" s="11">
        <v>95</v>
      </c>
      <c r="D16" s="12">
        <v>21</v>
      </c>
      <c r="E16" s="13">
        <f t="shared" si="0"/>
        <v>74</v>
      </c>
      <c r="F16" s="14"/>
      <c r="G16" s="14"/>
      <c r="H16" s="15">
        <f t="shared" si="1"/>
        <v>5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>
        <f t="shared" si="5"/>
        <v>21</v>
      </c>
      <c r="M16" s="8"/>
      <c r="N16" s="10" t="s">
        <v>16</v>
      </c>
    </row>
    <row r="17" spans="1:14" ht="20.25" customHeight="1">
      <c r="A17" s="27">
        <v>463</v>
      </c>
      <c r="B17" s="26" t="s">
        <v>241</v>
      </c>
      <c r="C17" s="11">
        <v>103</v>
      </c>
      <c r="D17" s="12">
        <v>29</v>
      </c>
      <c r="E17" s="13">
        <f t="shared" si="0"/>
        <v>74</v>
      </c>
      <c r="F17" s="14"/>
      <c r="G17" s="14"/>
      <c r="H17" s="15">
        <f t="shared" si="1"/>
        <v>5</v>
      </c>
      <c r="I17" s="16">
        <f t="shared" si="2"/>
        <v>0</v>
      </c>
      <c r="J17" s="17">
        <f t="shared" si="3"/>
        <v>0</v>
      </c>
      <c r="K17" s="18">
        <f t="shared" si="4"/>
        <v>0</v>
      </c>
      <c r="L17" s="15">
        <f t="shared" si="5"/>
        <v>29</v>
      </c>
      <c r="M17" s="8" t="s">
        <v>34</v>
      </c>
      <c r="N17" s="9" t="s">
        <v>243</v>
      </c>
    </row>
    <row r="18" spans="1:14" ht="20.25" customHeight="1">
      <c r="A18" s="28">
        <v>2383</v>
      </c>
      <c r="B18" s="26" t="s">
        <v>240</v>
      </c>
      <c r="C18" s="11">
        <v>89</v>
      </c>
      <c r="D18" s="12">
        <v>13</v>
      </c>
      <c r="E18" s="13">
        <f t="shared" si="0"/>
        <v>76</v>
      </c>
      <c r="F18" s="14" t="s">
        <v>204</v>
      </c>
      <c r="G18" s="14"/>
      <c r="H18" s="15">
        <f t="shared" si="1"/>
        <v>5</v>
      </c>
      <c r="I18" s="16">
        <f t="shared" si="2"/>
        <v>0</v>
      </c>
      <c r="J18" s="17">
        <f t="shared" si="3"/>
        <v>0</v>
      </c>
      <c r="K18" s="18">
        <f t="shared" si="4"/>
        <v>0</v>
      </c>
      <c r="L18" s="15">
        <f t="shared" si="5"/>
        <v>13</v>
      </c>
      <c r="M18" s="8"/>
      <c r="N18" s="21" t="s">
        <v>244</v>
      </c>
    </row>
    <row r="19" spans="1:14" ht="20.25" customHeight="1">
      <c r="A19" s="28">
        <v>1865</v>
      </c>
      <c r="B19" s="26" t="s">
        <v>15</v>
      </c>
      <c r="C19" s="11">
        <v>96</v>
      </c>
      <c r="D19" s="12">
        <v>20</v>
      </c>
      <c r="E19" s="13">
        <f t="shared" si="0"/>
        <v>76</v>
      </c>
      <c r="F19" s="14"/>
      <c r="G19" s="14"/>
      <c r="H19" s="15">
        <f t="shared" si="1"/>
        <v>5</v>
      </c>
      <c r="I19" s="16">
        <f t="shared" si="2"/>
        <v>0</v>
      </c>
      <c r="J19" s="17">
        <f t="shared" si="3"/>
        <v>0</v>
      </c>
      <c r="K19" s="18">
        <f t="shared" si="4"/>
        <v>0</v>
      </c>
      <c r="L19" s="15">
        <f t="shared" si="5"/>
        <v>20</v>
      </c>
      <c r="M19" s="29"/>
      <c r="N19" s="2"/>
    </row>
    <row r="20" spans="1:14" ht="20.25" customHeight="1">
      <c r="A20" s="30">
        <v>379</v>
      </c>
      <c r="B20" s="31" t="s">
        <v>242</v>
      </c>
      <c r="C20" s="11">
        <v>98</v>
      </c>
      <c r="D20" s="12" t="s">
        <v>21</v>
      </c>
      <c r="E20" s="13" t="str">
        <f t="shared" si="0"/>
        <v>X</v>
      </c>
      <c r="F20" s="14"/>
      <c r="G20" s="14"/>
      <c r="H20" s="15">
        <f t="shared" si="1"/>
        <v>5</v>
      </c>
      <c r="I20" s="16">
        <f t="shared" si="2"/>
        <v>0</v>
      </c>
      <c r="J20" s="17">
        <f t="shared" si="3"/>
        <v>0</v>
      </c>
      <c r="K20" s="18">
        <f t="shared" si="4"/>
        <v>0</v>
      </c>
      <c r="L20" s="15" t="str">
        <f t="shared" si="5"/>
        <v>X</v>
      </c>
      <c r="M20" s="8" t="s">
        <v>35</v>
      </c>
      <c r="N20" s="19" t="s">
        <v>246</v>
      </c>
    </row>
    <row r="21" spans="1:14" ht="20.25" customHeight="1">
      <c r="A21" s="27">
        <v>1338</v>
      </c>
      <c r="B21" s="26" t="s">
        <v>232</v>
      </c>
      <c r="C21" s="11">
        <v>106</v>
      </c>
      <c r="D21" s="12" t="s">
        <v>21</v>
      </c>
      <c r="E21" s="13" t="str">
        <f t="shared" si="0"/>
        <v>X</v>
      </c>
      <c r="F21" s="14"/>
      <c r="G21" s="14"/>
      <c r="H21" s="15">
        <f t="shared" si="1"/>
        <v>5</v>
      </c>
      <c r="I21" s="16">
        <f t="shared" si="2"/>
        <v>0</v>
      </c>
      <c r="J21" s="17">
        <f t="shared" si="3"/>
        <v>0</v>
      </c>
      <c r="K21" s="18">
        <f t="shared" si="4"/>
        <v>0</v>
      </c>
      <c r="L21" s="15" t="str">
        <f t="shared" si="5"/>
        <v>X</v>
      </c>
      <c r="M21" s="1"/>
      <c r="N21" s="10" t="s">
        <v>16</v>
      </c>
    </row>
    <row r="22" spans="1:14" ht="20.25" customHeight="1">
      <c r="A22" s="27"/>
      <c r="B22" s="32" t="s">
        <v>235</v>
      </c>
      <c r="C22" s="11">
        <v>85</v>
      </c>
      <c r="D22" s="23" t="s">
        <v>21</v>
      </c>
      <c r="E22" s="13" t="str">
        <f t="shared" si="0"/>
        <v>X</v>
      </c>
      <c r="F22" s="14"/>
      <c r="G22" s="14">
        <v>1</v>
      </c>
      <c r="H22" s="15">
        <f t="shared" si="1"/>
        <v>7</v>
      </c>
      <c r="I22" s="16">
        <f t="shared" si="2"/>
        <v>0</v>
      </c>
      <c r="J22" s="17">
        <f t="shared" si="3"/>
        <v>0</v>
      </c>
      <c r="K22" s="18">
        <f t="shared" si="4"/>
        <v>0</v>
      </c>
      <c r="L22" s="15" t="str">
        <f t="shared" si="5"/>
        <v>X</v>
      </c>
      <c r="M22" s="1"/>
      <c r="N22" s="19" t="s">
        <v>18</v>
      </c>
    </row>
    <row r="23" spans="1:14" ht="20.25" customHeight="1">
      <c r="A23" s="28"/>
      <c r="B23" s="26" t="s">
        <v>238</v>
      </c>
      <c r="C23" s="11">
        <v>92</v>
      </c>
      <c r="D23" s="12" t="s">
        <v>21</v>
      </c>
      <c r="E23" s="13" t="str">
        <f t="shared" si="0"/>
        <v>X</v>
      </c>
      <c r="F23" s="14"/>
      <c r="G23" s="14"/>
      <c r="H23" s="15">
        <f t="shared" si="1"/>
        <v>5</v>
      </c>
      <c r="I23" s="16">
        <f t="shared" si="2"/>
        <v>0</v>
      </c>
      <c r="J23" s="17">
        <f t="shared" si="3"/>
        <v>0</v>
      </c>
      <c r="K23" s="18">
        <f t="shared" si="4"/>
        <v>0</v>
      </c>
      <c r="L23" s="15" t="str">
        <f t="shared" si="5"/>
        <v>X</v>
      </c>
      <c r="M23" s="1"/>
      <c r="N23" s="32" t="s">
        <v>235</v>
      </c>
    </row>
    <row r="24" spans="1:14" ht="20.25" customHeight="1">
      <c r="A24" s="27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0" t="s">
        <v>71</v>
      </c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9" t="s">
        <v>10</v>
      </c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6" t="s">
        <v>238</v>
      </c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36</v>
      </c>
      <c r="B29" s="35"/>
      <c r="C29" s="11"/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36</v>
      </c>
      <c r="B30" s="37"/>
      <c r="C30" s="11"/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36</v>
      </c>
      <c r="B31" s="37"/>
      <c r="C31" s="11"/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5"/>
      <c r="B32" s="35"/>
      <c r="C32" s="11"/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/>
      <c r="B33" s="37"/>
      <c r="C33" s="11"/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/>
      <c r="B34" s="37"/>
      <c r="C34" s="11"/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/>
      <c r="B35" s="37"/>
      <c r="C35" s="11"/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/>
      <c r="B36" s="38"/>
      <c r="C36" s="11"/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F14" sqref="F14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84" t="s">
        <v>258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22</v>
      </c>
      <c r="E2" s="6" t="s">
        <v>3</v>
      </c>
      <c r="F2" s="5" t="s">
        <v>4</v>
      </c>
      <c r="G2" s="5" t="s">
        <v>5</v>
      </c>
      <c r="H2" s="7" t="s">
        <v>6</v>
      </c>
      <c r="I2" s="86" t="s">
        <v>23</v>
      </c>
      <c r="J2" s="87"/>
      <c r="K2" s="88"/>
      <c r="L2" s="7" t="s">
        <v>7</v>
      </c>
      <c r="M2" s="8" t="s">
        <v>24</v>
      </c>
      <c r="N2" s="9" t="s">
        <v>15</v>
      </c>
    </row>
    <row r="3" spans="1:14" ht="20.25" customHeight="1">
      <c r="A3" s="10">
        <v>1865</v>
      </c>
      <c r="B3" s="9" t="s">
        <v>15</v>
      </c>
      <c r="C3" s="11">
        <v>85</v>
      </c>
      <c r="D3" s="12">
        <v>20</v>
      </c>
      <c r="E3" s="13">
        <f aca="true" t="shared" si="0" ref="E3:E17">IF(D3="X","X",IF(C3&gt;0,C3-D3,"X"))</f>
        <v>65</v>
      </c>
      <c r="F3" s="14">
        <v>1</v>
      </c>
      <c r="G3" s="14"/>
      <c r="H3" s="15">
        <f aca="true" t="shared" si="1" ref="H3:H17">IF(C3&gt;0,IF(F3&lt;11,IF(F3=0,0,11-F3),0)+IF(G3&gt;0,G3*2,0)+5,0)</f>
        <v>15</v>
      </c>
      <c r="I3" s="16">
        <f aca="true" t="shared" si="2" ref="I3:I17">+IF(F3=1,IF(D3&lt;9,-1,IF(D3&lt;17,-1,IF(D3&lt;25,-2,IF(D3&lt;37,-3,0)))))+IF(F3=2,IF(D3&lt;9,0,IF(D3&lt;17,-1,IF(D3&lt;25,-2,IF(D3&lt;37,-3,0)))))+IF(F3=3,IF(D3&lt;9,0,IF(D3&lt;17,0,IF(D3&lt;25,-1,IF(D3&lt;37,-2,0)))))</f>
        <v>-2</v>
      </c>
      <c r="J3" s="17">
        <f aca="true" t="shared" si="3" ref="J3:J17"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-4</v>
      </c>
      <c r="K3" s="18">
        <f aca="true" t="shared" si="4" ref="K3:K17">+J3+I3</f>
        <v>-6</v>
      </c>
      <c r="L3" s="15">
        <f aca="true" t="shared" si="5" ref="L3:L17">IF(D3="X","X",IF(D3&gt;0,D3+K3,"X"))</f>
        <v>14</v>
      </c>
      <c r="M3" s="8" t="s">
        <v>25</v>
      </c>
      <c r="N3" s="10" t="s">
        <v>14</v>
      </c>
    </row>
    <row r="4" spans="1:14" ht="20.25" customHeight="1">
      <c r="A4" s="10">
        <v>547</v>
      </c>
      <c r="B4" s="10" t="s">
        <v>14</v>
      </c>
      <c r="C4" s="11">
        <v>97</v>
      </c>
      <c r="D4" s="15">
        <v>25</v>
      </c>
      <c r="E4" s="13">
        <f t="shared" si="0"/>
        <v>72</v>
      </c>
      <c r="F4" s="14">
        <v>1</v>
      </c>
      <c r="G4" s="14"/>
      <c r="H4" s="15">
        <f t="shared" si="1"/>
        <v>15</v>
      </c>
      <c r="I4" s="16">
        <f t="shared" si="2"/>
        <v>-3</v>
      </c>
      <c r="J4" s="17">
        <f t="shared" si="3"/>
        <v>0</v>
      </c>
      <c r="K4" s="18">
        <f t="shared" si="4"/>
        <v>-3</v>
      </c>
      <c r="L4" s="15">
        <f t="shared" si="5"/>
        <v>22</v>
      </c>
      <c r="M4" s="8" t="s">
        <v>282</v>
      </c>
      <c r="N4" s="19" t="s">
        <v>283</v>
      </c>
    </row>
    <row r="5" spans="1:14" ht="20.25" customHeight="1">
      <c r="A5" s="20">
        <v>1362</v>
      </c>
      <c r="B5" s="19" t="s">
        <v>8</v>
      </c>
      <c r="C5" s="11">
        <v>91</v>
      </c>
      <c r="D5" s="12">
        <v>16</v>
      </c>
      <c r="E5" s="13">
        <f t="shared" si="0"/>
        <v>75</v>
      </c>
      <c r="F5" s="14">
        <v>2</v>
      </c>
      <c r="G5" s="14">
        <v>1</v>
      </c>
      <c r="H5" s="15">
        <f t="shared" si="1"/>
        <v>16</v>
      </c>
      <c r="I5" s="16">
        <f t="shared" si="2"/>
        <v>-1</v>
      </c>
      <c r="J5" s="17">
        <f t="shared" si="3"/>
        <v>0</v>
      </c>
      <c r="K5" s="18">
        <f t="shared" si="4"/>
        <v>-1</v>
      </c>
      <c r="L5" s="15">
        <f t="shared" si="5"/>
        <v>15</v>
      </c>
      <c r="M5" s="8" t="s">
        <v>284</v>
      </c>
      <c r="N5" s="10" t="s">
        <v>285</v>
      </c>
    </row>
    <row r="6" spans="1:14" ht="20.25" customHeight="1">
      <c r="A6" s="10">
        <v>463</v>
      </c>
      <c r="B6" s="10" t="s">
        <v>241</v>
      </c>
      <c r="C6" s="11">
        <v>105</v>
      </c>
      <c r="D6" s="12">
        <v>29</v>
      </c>
      <c r="E6" s="13">
        <f t="shared" si="0"/>
        <v>76</v>
      </c>
      <c r="F6" s="14">
        <v>3</v>
      </c>
      <c r="G6" s="14"/>
      <c r="H6" s="15">
        <f t="shared" si="1"/>
        <v>13</v>
      </c>
      <c r="I6" s="16">
        <f t="shared" si="2"/>
        <v>-2</v>
      </c>
      <c r="J6" s="17">
        <f t="shared" si="3"/>
        <v>0</v>
      </c>
      <c r="K6" s="18">
        <f t="shared" si="4"/>
        <v>-2</v>
      </c>
      <c r="L6" s="15">
        <f t="shared" si="5"/>
        <v>27</v>
      </c>
      <c r="M6" s="8" t="s">
        <v>28</v>
      </c>
      <c r="N6" s="21" t="s">
        <v>45</v>
      </c>
    </row>
    <row r="7" spans="1:14" ht="20.25" customHeight="1">
      <c r="A7" s="10">
        <v>2338</v>
      </c>
      <c r="B7" s="21" t="s">
        <v>45</v>
      </c>
      <c r="C7" s="11">
        <v>112</v>
      </c>
      <c r="D7" s="12">
        <v>36</v>
      </c>
      <c r="E7" s="13">
        <f t="shared" si="0"/>
        <v>76</v>
      </c>
      <c r="F7" s="14">
        <v>4</v>
      </c>
      <c r="G7" s="14"/>
      <c r="H7" s="15">
        <f t="shared" si="1"/>
        <v>12</v>
      </c>
      <c r="I7" s="16">
        <f t="shared" si="2"/>
        <v>0</v>
      </c>
      <c r="J7" s="17">
        <f t="shared" si="3"/>
        <v>0</v>
      </c>
      <c r="K7" s="18">
        <f t="shared" si="4"/>
        <v>0</v>
      </c>
      <c r="L7" s="15">
        <f t="shared" si="5"/>
        <v>36</v>
      </c>
      <c r="M7" s="8" t="s">
        <v>29</v>
      </c>
      <c r="N7" s="9" t="s">
        <v>11</v>
      </c>
    </row>
    <row r="8" spans="1:14" ht="20.25" customHeight="1">
      <c r="A8" s="22">
        <v>1977</v>
      </c>
      <c r="B8" s="9" t="s">
        <v>11</v>
      </c>
      <c r="C8" s="11">
        <v>105</v>
      </c>
      <c r="D8" s="23">
        <v>27</v>
      </c>
      <c r="E8" s="13">
        <f t="shared" si="0"/>
        <v>78</v>
      </c>
      <c r="F8" s="14">
        <v>5</v>
      </c>
      <c r="G8" s="14">
        <v>1</v>
      </c>
      <c r="H8" s="15">
        <f t="shared" si="1"/>
        <v>13</v>
      </c>
      <c r="I8" s="16">
        <f t="shared" si="2"/>
        <v>0</v>
      </c>
      <c r="J8" s="17">
        <f t="shared" si="3"/>
        <v>0</v>
      </c>
      <c r="K8" s="18">
        <f t="shared" si="4"/>
        <v>0</v>
      </c>
      <c r="L8" s="15">
        <f t="shared" si="5"/>
        <v>27</v>
      </c>
      <c r="M8" s="8" t="s">
        <v>286</v>
      </c>
      <c r="N8" s="21" t="s">
        <v>287</v>
      </c>
    </row>
    <row r="9" spans="1:14" ht="20.25" customHeight="1">
      <c r="A9" s="24">
        <v>9999</v>
      </c>
      <c r="B9" s="25" t="s">
        <v>47</v>
      </c>
      <c r="C9" s="11">
        <v>116</v>
      </c>
      <c r="D9" s="12">
        <v>36</v>
      </c>
      <c r="E9" s="13">
        <f t="shared" si="0"/>
        <v>80</v>
      </c>
      <c r="F9" s="14">
        <v>6</v>
      </c>
      <c r="G9" s="14"/>
      <c r="H9" s="15">
        <f t="shared" si="1"/>
        <v>10</v>
      </c>
      <c r="I9" s="16">
        <f t="shared" si="2"/>
        <v>0</v>
      </c>
      <c r="J9" s="17">
        <f t="shared" si="3"/>
        <v>0</v>
      </c>
      <c r="K9" s="18">
        <f t="shared" si="4"/>
        <v>0</v>
      </c>
      <c r="L9" s="15">
        <f t="shared" si="5"/>
        <v>36</v>
      </c>
      <c r="M9" s="8" t="s">
        <v>31</v>
      </c>
      <c r="N9" s="10" t="s">
        <v>18</v>
      </c>
    </row>
    <row r="10" spans="1:14" ht="20.25" customHeight="1">
      <c r="A10" s="10">
        <v>1425</v>
      </c>
      <c r="B10" s="21" t="s">
        <v>17</v>
      </c>
      <c r="C10" s="11">
        <v>94</v>
      </c>
      <c r="D10" s="12">
        <v>13</v>
      </c>
      <c r="E10" s="13">
        <f t="shared" si="0"/>
        <v>81</v>
      </c>
      <c r="F10" s="14">
        <v>7</v>
      </c>
      <c r="G10" s="14"/>
      <c r="H10" s="15">
        <f t="shared" si="1"/>
        <v>9</v>
      </c>
      <c r="I10" s="16">
        <f t="shared" si="2"/>
        <v>0</v>
      </c>
      <c r="J10" s="17">
        <f t="shared" si="3"/>
        <v>0</v>
      </c>
      <c r="K10" s="18">
        <f t="shared" si="4"/>
        <v>0</v>
      </c>
      <c r="L10" s="15">
        <f t="shared" si="5"/>
        <v>13</v>
      </c>
      <c r="M10" s="8"/>
      <c r="N10" s="2"/>
    </row>
    <row r="11" spans="1:14" ht="20.25" customHeight="1">
      <c r="A11" s="25">
        <v>2366</v>
      </c>
      <c r="B11" s="19" t="s">
        <v>16</v>
      </c>
      <c r="C11" s="11">
        <v>99</v>
      </c>
      <c r="D11" s="12">
        <v>17</v>
      </c>
      <c r="E11" s="13">
        <f t="shared" si="0"/>
        <v>82</v>
      </c>
      <c r="F11" s="14">
        <v>8</v>
      </c>
      <c r="G11" s="14"/>
      <c r="H11" s="15">
        <f t="shared" si="1"/>
        <v>8</v>
      </c>
      <c r="I11" s="16">
        <f t="shared" si="2"/>
        <v>0</v>
      </c>
      <c r="J11" s="17">
        <f t="shared" si="3"/>
        <v>0</v>
      </c>
      <c r="K11" s="18">
        <f t="shared" si="4"/>
        <v>0</v>
      </c>
      <c r="L11" s="15">
        <f t="shared" si="5"/>
        <v>17</v>
      </c>
      <c r="M11" s="8" t="s">
        <v>288</v>
      </c>
      <c r="N11" s="26" t="s">
        <v>238</v>
      </c>
    </row>
    <row r="12" spans="1:14" ht="20.25" customHeight="1">
      <c r="A12" s="10">
        <v>41</v>
      </c>
      <c r="B12" s="21" t="s">
        <v>20</v>
      </c>
      <c r="C12" s="11">
        <v>99</v>
      </c>
      <c r="D12" s="12">
        <v>17</v>
      </c>
      <c r="E12" s="13">
        <f t="shared" si="0"/>
        <v>82</v>
      </c>
      <c r="F12" s="14">
        <v>9</v>
      </c>
      <c r="G12" s="14">
        <v>1</v>
      </c>
      <c r="H12" s="15">
        <f t="shared" si="1"/>
        <v>9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>
        <f t="shared" si="5"/>
        <v>17</v>
      </c>
      <c r="M12" s="8"/>
      <c r="N12" s="26" t="s">
        <v>238</v>
      </c>
    </row>
    <row r="13" spans="1:14" ht="20.25" customHeight="1">
      <c r="A13" s="10">
        <v>705</v>
      </c>
      <c r="B13" s="10" t="s">
        <v>55</v>
      </c>
      <c r="C13" s="11">
        <v>109</v>
      </c>
      <c r="D13" s="23">
        <v>22</v>
      </c>
      <c r="E13" s="13">
        <f t="shared" si="0"/>
        <v>87</v>
      </c>
      <c r="F13" s="14">
        <v>10</v>
      </c>
      <c r="G13" s="14"/>
      <c r="H13" s="15">
        <f t="shared" si="1"/>
        <v>6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>
        <f t="shared" si="5"/>
        <v>22</v>
      </c>
      <c r="M13" s="8"/>
      <c r="N13" s="10" t="s">
        <v>71</v>
      </c>
    </row>
    <row r="14" spans="1:14" ht="20.25" customHeight="1">
      <c r="A14" s="10">
        <v>2501</v>
      </c>
      <c r="B14" s="10" t="s">
        <v>18</v>
      </c>
      <c r="C14" s="11">
        <v>100</v>
      </c>
      <c r="D14" s="12">
        <v>12</v>
      </c>
      <c r="E14" s="13">
        <f t="shared" si="0"/>
        <v>88</v>
      </c>
      <c r="F14" s="14" t="s">
        <v>204</v>
      </c>
      <c r="G14" s="14"/>
      <c r="H14" s="15">
        <f t="shared" si="1"/>
        <v>5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>
        <f t="shared" si="5"/>
        <v>12</v>
      </c>
      <c r="M14" s="8"/>
      <c r="N14" s="19" t="s">
        <v>283</v>
      </c>
    </row>
    <row r="15" spans="1:14" ht="20.25" customHeight="1">
      <c r="A15" s="10">
        <v>718</v>
      </c>
      <c r="B15" s="10" t="s">
        <v>71</v>
      </c>
      <c r="C15" s="11">
        <v>110</v>
      </c>
      <c r="D15" s="12">
        <v>14</v>
      </c>
      <c r="E15" s="13">
        <f t="shared" si="0"/>
        <v>96</v>
      </c>
      <c r="F15" s="14"/>
      <c r="G15" s="14">
        <v>3</v>
      </c>
      <c r="H15" s="15">
        <f t="shared" si="1"/>
        <v>11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>
        <f t="shared" si="5"/>
        <v>14</v>
      </c>
      <c r="M15" s="8" t="s">
        <v>33</v>
      </c>
      <c r="N15" s="10" t="s">
        <v>71</v>
      </c>
    </row>
    <row r="16" spans="1:14" ht="20.25" customHeight="1">
      <c r="A16" s="10">
        <v>379</v>
      </c>
      <c r="B16" s="10" t="s">
        <v>242</v>
      </c>
      <c r="C16" s="11">
        <v>101</v>
      </c>
      <c r="D16" s="12" t="s">
        <v>21</v>
      </c>
      <c r="E16" s="13" t="str">
        <f t="shared" si="0"/>
        <v>X</v>
      </c>
      <c r="F16" s="14"/>
      <c r="G16" s="14"/>
      <c r="H16" s="15">
        <f t="shared" si="1"/>
        <v>5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 t="str">
        <f t="shared" si="5"/>
        <v>X</v>
      </c>
      <c r="M16" s="8"/>
      <c r="N16" s="10" t="s">
        <v>71</v>
      </c>
    </row>
    <row r="17" spans="1:14" ht="20.25" customHeight="1">
      <c r="A17" s="27">
        <v>0</v>
      </c>
      <c r="B17" s="26" t="s">
        <v>238</v>
      </c>
      <c r="C17" s="11">
        <v>97</v>
      </c>
      <c r="D17" s="12" t="s">
        <v>21</v>
      </c>
      <c r="E17" s="13" t="str">
        <f t="shared" si="0"/>
        <v>X</v>
      </c>
      <c r="F17" s="14"/>
      <c r="G17" s="14">
        <v>2</v>
      </c>
      <c r="H17" s="15">
        <f t="shared" si="1"/>
        <v>9</v>
      </c>
      <c r="I17" s="16">
        <f t="shared" si="2"/>
        <v>0</v>
      </c>
      <c r="J17" s="17">
        <f t="shared" si="3"/>
        <v>0</v>
      </c>
      <c r="K17" s="18">
        <f t="shared" si="4"/>
        <v>0</v>
      </c>
      <c r="L17" s="15" t="str">
        <f t="shared" si="5"/>
        <v>X</v>
      </c>
      <c r="M17" s="8" t="s">
        <v>34</v>
      </c>
      <c r="N17" s="21" t="s">
        <v>277</v>
      </c>
    </row>
    <row r="18" spans="1:14" ht="20.25" customHeight="1">
      <c r="A18" s="28"/>
      <c r="B18" s="26"/>
      <c r="C18" s="11"/>
      <c r="D18" s="12"/>
      <c r="E18" s="13"/>
      <c r="F18" s="14"/>
      <c r="G18" s="14"/>
      <c r="H18" s="15"/>
      <c r="I18" s="16"/>
      <c r="J18" s="17"/>
      <c r="K18" s="18"/>
      <c r="L18" s="15"/>
      <c r="M18" s="8"/>
      <c r="N18" s="9" t="s">
        <v>278</v>
      </c>
    </row>
    <row r="19" spans="1:14" ht="20.25" customHeight="1">
      <c r="A19" s="28"/>
      <c r="B19" s="26"/>
      <c r="C19" s="11"/>
      <c r="D19" s="12"/>
      <c r="E19" s="13"/>
      <c r="F19" s="14"/>
      <c r="G19" s="14"/>
      <c r="H19" s="15"/>
      <c r="I19" s="16"/>
      <c r="J19" s="17"/>
      <c r="K19" s="18"/>
      <c r="L19" s="15"/>
      <c r="M19" s="29"/>
      <c r="N19" s="2"/>
    </row>
    <row r="20" spans="1:14" ht="20.25" customHeight="1">
      <c r="A20" s="30"/>
      <c r="B20" s="31"/>
      <c r="C20" s="11"/>
      <c r="D20" s="12"/>
      <c r="E20" s="13"/>
      <c r="F20" s="14"/>
      <c r="G20" s="14"/>
      <c r="H20" s="15"/>
      <c r="I20" s="16"/>
      <c r="J20" s="17"/>
      <c r="K20" s="18"/>
      <c r="L20" s="15"/>
      <c r="M20" s="8" t="s">
        <v>289</v>
      </c>
      <c r="N20" s="26" t="s">
        <v>238</v>
      </c>
    </row>
    <row r="21" spans="1:14" ht="20.25" customHeight="1">
      <c r="A21" s="27"/>
      <c r="B21" s="26"/>
      <c r="C21" s="11"/>
      <c r="D21" s="12"/>
      <c r="E21" s="13"/>
      <c r="F21" s="14"/>
      <c r="G21" s="14"/>
      <c r="H21" s="15"/>
      <c r="I21" s="16"/>
      <c r="J21" s="17"/>
      <c r="K21" s="18"/>
      <c r="L21" s="15"/>
      <c r="M21" s="1"/>
      <c r="N21" s="21" t="s">
        <v>290</v>
      </c>
    </row>
    <row r="22" spans="1:14" ht="20.25" customHeight="1">
      <c r="A22" s="27"/>
      <c r="B22" s="32"/>
      <c r="C22" s="11"/>
      <c r="D22" s="23"/>
      <c r="E22" s="13"/>
      <c r="F22" s="14"/>
      <c r="G22" s="14"/>
      <c r="H22" s="15"/>
      <c r="I22" s="16"/>
      <c r="J22" s="17"/>
      <c r="K22" s="18"/>
      <c r="L22" s="15"/>
      <c r="M22" s="1"/>
      <c r="N22" s="19"/>
    </row>
    <row r="23" spans="1:14" ht="20.25" customHeight="1">
      <c r="A23" s="28"/>
      <c r="B23" s="26"/>
      <c r="C23" s="11"/>
      <c r="D23" s="12"/>
      <c r="E23" s="13"/>
      <c r="F23" s="14"/>
      <c r="G23" s="14"/>
      <c r="H23" s="15"/>
      <c r="I23" s="16"/>
      <c r="J23" s="17"/>
      <c r="K23" s="18"/>
      <c r="L23" s="15"/>
      <c r="M23" s="1"/>
      <c r="N23" s="32"/>
    </row>
    <row r="24" spans="1:14" ht="20.25" customHeight="1">
      <c r="A24" s="27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0"/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9"/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6"/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36</v>
      </c>
      <c r="B29" s="35" t="s">
        <v>279</v>
      </c>
      <c r="C29" s="11">
        <v>92</v>
      </c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36</v>
      </c>
      <c r="B30" s="37" t="s">
        <v>280</v>
      </c>
      <c r="C30" s="11">
        <v>89</v>
      </c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36</v>
      </c>
      <c r="B31" s="37"/>
      <c r="C31" s="11"/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5"/>
      <c r="B32" s="35"/>
      <c r="C32" s="11"/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/>
      <c r="B33" s="37"/>
      <c r="C33" s="11"/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/>
      <c r="B34" s="37"/>
      <c r="C34" s="11"/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/>
      <c r="B35" s="37"/>
      <c r="C35" s="11"/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/>
      <c r="B36" s="38"/>
      <c r="C36" s="11"/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F15" sqref="F15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84" t="s">
        <v>276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261</v>
      </c>
      <c r="E2" s="6" t="s">
        <v>3</v>
      </c>
      <c r="F2" s="5" t="s">
        <v>4</v>
      </c>
      <c r="G2" s="5" t="s">
        <v>5</v>
      </c>
      <c r="H2" s="7" t="s">
        <v>6</v>
      </c>
      <c r="I2" s="86" t="s">
        <v>262</v>
      </c>
      <c r="J2" s="87"/>
      <c r="K2" s="88"/>
      <c r="L2" s="7" t="s">
        <v>7</v>
      </c>
      <c r="M2" s="8" t="s">
        <v>263</v>
      </c>
      <c r="N2" s="9" t="s">
        <v>240</v>
      </c>
    </row>
    <row r="3" spans="1:14" ht="20.25" customHeight="1">
      <c r="A3" s="10">
        <v>2383</v>
      </c>
      <c r="B3" s="9" t="s">
        <v>240</v>
      </c>
      <c r="C3" s="11">
        <v>88</v>
      </c>
      <c r="D3" s="12">
        <v>13</v>
      </c>
      <c r="E3" s="13">
        <f>IF(D3="X","X",IF(C3&gt;0,C3-D3,"X"))</f>
        <v>75</v>
      </c>
      <c r="F3" s="14">
        <v>1</v>
      </c>
      <c r="G3" s="14">
        <v>2</v>
      </c>
      <c r="H3" s="15">
        <f>IF(C3&gt;0,IF(F3&lt;11,IF(F3=0,0,11-F3),0)+IF(G3&gt;0,G3*2,0)+5,0)</f>
        <v>19</v>
      </c>
      <c r="I3" s="16">
        <f>+IF(F3=1,IF(D3&lt;9,-1,IF(D3&lt;17,-1,IF(D3&lt;25,-2,IF(D3&lt;37,-3,0)))))+IF(F3=2,IF(D3&lt;9,0,IF(D3&lt;17,-1,IF(D3&lt;25,-2,IF(D3&lt;37,-3,0)))))+IF(F3=3,IF(D3&lt;9,0,IF(D3&lt;17,0,IF(D3&lt;25,-1,IF(D3&lt;37,-2,0)))))</f>
        <v>-1</v>
      </c>
      <c r="J3" s="17">
        <f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0</v>
      </c>
      <c r="K3" s="18">
        <f>+J3+I3</f>
        <v>-1</v>
      </c>
      <c r="L3" s="15">
        <f>IF(D3="X","X",IF(D3&gt;0,D3+K3,"X"))</f>
        <v>12</v>
      </c>
      <c r="M3" s="8" t="s">
        <v>264</v>
      </c>
      <c r="N3" s="10" t="s">
        <v>45</v>
      </c>
    </row>
    <row r="4" spans="1:14" ht="20.25" customHeight="1">
      <c r="A4" s="10">
        <v>2338</v>
      </c>
      <c r="B4" s="10" t="s">
        <v>45</v>
      </c>
      <c r="C4" s="11">
        <v>98</v>
      </c>
      <c r="D4" s="15">
        <v>36</v>
      </c>
      <c r="E4" s="13">
        <f aca="true" t="shared" si="0" ref="E4:E16">IF(D4="X","X",IF(C4&gt;0,C4-D4,"X"))</f>
        <v>62</v>
      </c>
      <c r="F4" s="14">
        <v>1</v>
      </c>
      <c r="G4" s="14"/>
      <c r="H4" s="15">
        <f aca="true" t="shared" si="1" ref="H4:H16">IF(C4&gt;0,IF(F4&lt;11,IF(F4=0,0,11-F4),0)+IF(G4&gt;0,G4*2,0)+5,0)</f>
        <v>15</v>
      </c>
      <c r="I4" s="16">
        <f aca="true" t="shared" si="2" ref="I4:I16">+IF(F4=1,IF(D4&lt;9,-1,IF(D4&lt;17,-1,IF(D4&lt;25,-2,IF(D4&lt;37,-3,0)))))+IF(F4=2,IF(D4&lt;9,0,IF(D4&lt;17,-1,IF(D4&lt;25,-2,IF(D4&lt;37,-3,0)))))+IF(F4=3,IF(D4&lt;9,0,IF(D4&lt;17,0,IF(D4&lt;25,-1,IF(D4&lt;37,-2,0)))))</f>
        <v>-3</v>
      </c>
      <c r="J4" s="17">
        <f aca="true" t="shared" si="3" ref="J4:J16">IF(E4=71,IF(D4&lt;10,0,IF(D4&lt;17,0,IF(D4&lt;25,-1,IF(D4&lt;37,-1,0)))))+IF(E4=70,IF(D4&lt;10,0,IF(D4&lt;17,-1,IF(D4&lt;25,-1,IF(D4&lt;37,-2,0)))))+IF(E4=69,IF(D4&lt;10,-1,IF(D4&lt;17,-1,IF(D4&lt;25,-2,IF(D4&lt;37,-2,0)))))+IF(E4=68,IF(D4&lt;10,-1,IF(D4&lt;17,-2,IF(D4&lt;25,-2,IF(D4&lt;37,-3,0)))))+IF(E4=67,IF(D4&lt;10,-2,IF(D4&lt;17,-2,IF(D4&lt;25,-3,IF(D4&lt;37,-4,0)))))+IF(E4=66,IF(D4&lt;10,-2,IF(D4&lt;17,-3,IF(D4&lt;25,-3,IF(D4&lt;37,-5,0)))))+IF(E4=65,IF(D4&lt;10,-3,IF(D4&lt;17,-3,IF(D4&lt;25,-4,IF(D4&lt;37,-6,0)))))+IF(E4=64,IF(D4&lt;10,-3,IF(D4&lt;17,-4,IF(D4&lt;25,-4,IF(D4&lt;37,-6,0)))))+IF(E4=63,IF(D4&lt;10,-4,IF(D4&lt;17,-4,IF(D4&lt;25,-5,IF(D4&lt;37,-7,0)))))+IF(E4&lt;=62,IF(D4&lt;10,-4,IF(D4&lt;17,-5,IF(D4&lt;25,-5,IF(D4&lt;37,-7,0)))))</f>
        <v>-7</v>
      </c>
      <c r="K4" s="18">
        <f aca="true" t="shared" si="4" ref="K4:K16">+J4+I4</f>
        <v>-10</v>
      </c>
      <c r="L4" s="15">
        <f aca="true" t="shared" si="5" ref="L4:L16">IF(D4="X","X",IF(D4&gt;0,D4+K4,"X"))</f>
        <v>26</v>
      </c>
      <c r="M4" s="8" t="s">
        <v>265</v>
      </c>
      <c r="N4" s="19" t="s">
        <v>40</v>
      </c>
    </row>
    <row r="5" spans="1:14" ht="20.25" customHeight="1">
      <c r="A5" s="20">
        <v>1355</v>
      </c>
      <c r="B5" s="19" t="s">
        <v>40</v>
      </c>
      <c r="C5" s="11">
        <v>89</v>
      </c>
      <c r="D5" s="12">
        <v>23</v>
      </c>
      <c r="E5" s="13">
        <f t="shared" si="0"/>
        <v>66</v>
      </c>
      <c r="F5" s="14">
        <v>2</v>
      </c>
      <c r="G5" s="14">
        <v>3</v>
      </c>
      <c r="H5" s="15">
        <f t="shared" si="1"/>
        <v>20</v>
      </c>
      <c r="I5" s="16">
        <f t="shared" si="2"/>
        <v>-2</v>
      </c>
      <c r="J5" s="17">
        <f t="shared" si="3"/>
        <v>-3</v>
      </c>
      <c r="K5" s="18">
        <f t="shared" si="4"/>
        <v>-5</v>
      </c>
      <c r="L5" s="15">
        <f t="shared" si="5"/>
        <v>18</v>
      </c>
      <c r="M5" s="8" t="s">
        <v>266</v>
      </c>
      <c r="N5" s="10" t="s">
        <v>242</v>
      </c>
    </row>
    <row r="6" spans="1:14" ht="20.25" customHeight="1">
      <c r="A6" s="10">
        <v>379</v>
      </c>
      <c r="B6" s="10" t="s">
        <v>242</v>
      </c>
      <c r="C6" s="11">
        <v>96</v>
      </c>
      <c r="D6" s="12">
        <v>26</v>
      </c>
      <c r="E6" s="13">
        <f t="shared" si="0"/>
        <v>70</v>
      </c>
      <c r="F6" s="14">
        <v>3</v>
      </c>
      <c r="G6" s="14"/>
      <c r="H6" s="15">
        <f t="shared" si="1"/>
        <v>13</v>
      </c>
      <c r="I6" s="16">
        <f t="shared" si="2"/>
        <v>-2</v>
      </c>
      <c r="J6" s="17">
        <f t="shared" si="3"/>
        <v>-2</v>
      </c>
      <c r="K6" s="18">
        <f t="shared" si="4"/>
        <v>-4</v>
      </c>
      <c r="L6" s="15">
        <f t="shared" si="5"/>
        <v>22</v>
      </c>
      <c r="M6" s="8" t="s">
        <v>267</v>
      </c>
      <c r="N6" s="21" t="s">
        <v>43</v>
      </c>
    </row>
    <row r="7" spans="1:14" ht="20.25" customHeight="1">
      <c r="A7" s="10">
        <v>1011</v>
      </c>
      <c r="B7" s="21" t="s">
        <v>43</v>
      </c>
      <c r="C7" s="11">
        <v>94</v>
      </c>
      <c r="D7" s="12">
        <v>22</v>
      </c>
      <c r="E7" s="13">
        <f t="shared" si="0"/>
        <v>72</v>
      </c>
      <c r="F7" s="14">
        <v>4</v>
      </c>
      <c r="G7" s="14"/>
      <c r="H7" s="15">
        <f t="shared" si="1"/>
        <v>12</v>
      </c>
      <c r="I7" s="16">
        <f t="shared" si="2"/>
        <v>0</v>
      </c>
      <c r="J7" s="17">
        <f t="shared" si="3"/>
        <v>0</v>
      </c>
      <c r="K7" s="18">
        <f t="shared" si="4"/>
        <v>0</v>
      </c>
      <c r="L7" s="15">
        <f t="shared" si="5"/>
        <v>22</v>
      </c>
      <c r="M7" s="8" t="s">
        <v>268</v>
      </c>
      <c r="N7" s="9" t="s">
        <v>15</v>
      </c>
    </row>
    <row r="8" spans="1:14" ht="20.25" customHeight="1">
      <c r="A8" s="22">
        <v>1865</v>
      </c>
      <c r="B8" s="9" t="s">
        <v>15</v>
      </c>
      <c r="C8" s="11">
        <v>87</v>
      </c>
      <c r="D8" s="23">
        <v>14</v>
      </c>
      <c r="E8" s="13">
        <f t="shared" si="0"/>
        <v>73</v>
      </c>
      <c r="F8" s="14">
        <v>5</v>
      </c>
      <c r="G8" s="14"/>
      <c r="H8" s="15">
        <f t="shared" si="1"/>
        <v>11</v>
      </c>
      <c r="I8" s="16">
        <f t="shared" si="2"/>
        <v>0</v>
      </c>
      <c r="J8" s="17">
        <f t="shared" si="3"/>
        <v>0</v>
      </c>
      <c r="K8" s="18">
        <f t="shared" si="4"/>
        <v>0</v>
      </c>
      <c r="L8" s="15">
        <f t="shared" si="5"/>
        <v>14</v>
      </c>
      <c r="M8" s="8" t="s">
        <v>269</v>
      </c>
      <c r="N8" s="21" t="s">
        <v>14</v>
      </c>
    </row>
    <row r="9" spans="1:14" ht="20.25" customHeight="1">
      <c r="A9" s="24">
        <v>1011</v>
      </c>
      <c r="B9" s="25" t="s">
        <v>231</v>
      </c>
      <c r="C9" s="11">
        <v>91</v>
      </c>
      <c r="D9" s="12">
        <v>18</v>
      </c>
      <c r="E9" s="13">
        <f t="shared" si="0"/>
        <v>73</v>
      </c>
      <c r="F9" s="14">
        <v>6</v>
      </c>
      <c r="G9" s="14"/>
      <c r="H9" s="15">
        <f t="shared" si="1"/>
        <v>10</v>
      </c>
      <c r="I9" s="16">
        <f t="shared" si="2"/>
        <v>0</v>
      </c>
      <c r="J9" s="17">
        <f t="shared" si="3"/>
        <v>0</v>
      </c>
      <c r="K9" s="18">
        <f t="shared" si="4"/>
        <v>0</v>
      </c>
      <c r="L9" s="15">
        <f t="shared" si="5"/>
        <v>18</v>
      </c>
      <c r="M9" s="8" t="s">
        <v>270</v>
      </c>
      <c r="N9" s="10" t="s">
        <v>18</v>
      </c>
    </row>
    <row r="10" spans="1:14" ht="20.25" customHeight="1">
      <c r="A10" s="10">
        <v>547</v>
      </c>
      <c r="B10" s="21" t="s">
        <v>14</v>
      </c>
      <c r="C10" s="11">
        <v>95</v>
      </c>
      <c r="D10" s="12">
        <v>22</v>
      </c>
      <c r="E10" s="13">
        <f t="shared" si="0"/>
        <v>73</v>
      </c>
      <c r="F10" s="14">
        <v>7</v>
      </c>
      <c r="G10" s="14"/>
      <c r="H10" s="15">
        <f t="shared" si="1"/>
        <v>9</v>
      </c>
      <c r="I10" s="16">
        <f t="shared" si="2"/>
        <v>0</v>
      </c>
      <c r="J10" s="17">
        <f t="shared" si="3"/>
        <v>0</v>
      </c>
      <c r="K10" s="18">
        <f t="shared" si="4"/>
        <v>0</v>
      </c>
      <c r="L10" s="15">
        <f t="shared" si="5"/>
        <v>22</v>
      </c>
      <c r="M10" s="8"/>
      <c r="N10" s="2"/>
    </row>
    <row r="11" spans="1:14" ht="20.25" customHeight="1">
      <c r="A11" s="25">
        <v>1590</v>
      </c>
      <c r="B11" s="19" t="s">
        <v>39</v>
      </c>
      <c r="C11" s="11">
        <v>96</v>
      </c>
      <c r="D11" s="12">
        <v>22</v>
      </c>
      <c r="E11" s="13">
        <f t="shared" si="0"/>
        <v>74</v>
      </c>
      <c r="F11" s="14">
        <v>8</v>
      </c>
      <c r="G11" s="14">
        <v>1</v>
      </c>
      <c r="H11" s="15">
        <f t="shared" si="1"/>
        <v>10</v>
      </c>
      <c r="I11" s="16">
        <f t="shared" si="2"/>
        <v>0</v>
      </c>
      <c r="J11" s="17">
        <f t="shared" si="3"/>
        <v>0</v>
      </c>
      <c r="K11" s="18">
        <f t="shared" si="4"/>
        <v>0</v>
      </c>
      <c r="L11" s="15">
        <f t="shared" si="5"/>
        <v>22</v>
      </c>
      <c r="M11" s="8" t="s">
        <v>271</v>
      </c>
      <c r="N11" s="10" t="s">
        <v>13</v>
      </c>
    </row>
    <row r="12" spans="1:14" ht="20.25" customHeight="1">
      <c r="A12" s="10">
        <v>1590</v>
      </c>
      <c r="B12" s="21" t="s">
        <v>41</v>
      </c>
      <c r="C12" s="11">
        <v>92</v>
      </c>
      <c r="D12" s="12">
        <v>15</v>
      </c>
      <c r="E12" s="13">
        <f t="shared" si="0"/>
        <v>77</v>
      </c>
      <c r="F12" s="14">
        <v>9</v>
      </c>
      <c r="G12" s="14"/>
      <c r="H12" s="15">
        <f t="shared" si="1"/>
        <v>7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>
        <f t="shared" si="5"/>
        <v>15</v>
      </c>
      <c r="M12" s="8"/>
      <c r="N12" s="10" t="s">
        <v>13</v>
      </c>
    </row>
    <row r="13" spans="1:14" ht="20.25" customHeight="1">
      <c r="A13" s="10">
        <v>1338</v>
      </c>
      <c r="B13" s="10" t="s">
        <v>13</v>
      </c>
      <c r="C13" s="11">
        <v>98</v>
      </c>
      <c r="D13" s="23">
        <v>21</v>
      </c>
      <c r="E13" s="13">
        <f t="shared" si="0"/>
        <v>77</v>
      </c>
      <c r="F13" s="14">
        <v>10</v>
      </c>
      <c r="G13" s="14">
        <v>2</v>
      </c>
      <c r="H13" s="15">
        <f t="shared" si="1"/>
        <v>10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>
        <f t="shared" si="5"/>
        <v>21</v>
      </c>
      <c r="M13" s="8"/>
      <c r="N13" s="9" t="s">
        <v>240</v>
      </c>
    </row>
    <row r="14" spans="1:14" ht="20.25" customHeight="1">
      <c r="A14" s="10">
        <v>65</v>
      </c>
      <c r="B14" s="10" t="s">
        <v>19</v>
      </c>
      <c r="C14" s="11">
        <v>101</v>
      </c>
      <c r="D14" s="12">
        <v>20</v>
      </c>
      <c r="E14" s="13">
        <f t="shared" si="0"/>
        <v>81</v>
      </c>
      <c r="F14" s="14"/>
      <c r="G14" s="14"/>
      <c r="H14" s="15">
        <f t="shared" si="1"/>
        <v>5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>
        <f t="shared" si="5"/>
        <v>20</v>
      </c>
      <c r="M14" s="79"/>
      <c r="N14" s="19" t="s">
        <v>40</v>
      </c>
    </row>
    <row r="15" spans="1:14" ht="20.25" customHeight="1">
      <c r="A15" s="10">
        <v>2501</v>
      </c>
      <c r="B15" s="10" t="s">
        <v>18</v>
      </c>
      <c r="C15" s="11">
        <v>94</v>
      </c>
      <c r="D15" s="12">
        <v>12</v>
      </c>
      <c r="E15" s="13">
        <f t="shared" si="0"/>
        <v>82</v>
      </c>
      <c r="F15" s="14" t="s">
        <v>204</v>
      </c>
      <c r="G15" s="14"/>
      <c r="H15" s="15">
        <f t="shared" si="1"/>
        <v>5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>
        <f t="shared" si="5"/>
        <v>12</v>
      </c>
      <c r="M15" s="8" t="s">
        <v>272</v>
      </c>
      <c r="N15" s="9" t="s">
        <v>240</v>
      </c>
    </row>
    <row r="16" spans="1:14" ht="20.25" customHeight="1">
      <c r="A16" s="10">
        <v>2239</v>
      </c>
      <c r="B16" s="10" t="s">
        <v>12</v>
      </c>
      <c r="C16" s="11">
        <v>106</v>
      </c>
      <c r="D16" s="12">
        <v>21</v>
      </c>
      <c r="E16" s="13">
        <f t="shared" si="0"/>
        <v>85</v>
      </c>
      <c r="F16" s="14"/>
      <c r="G16" s="14"/>
      <c r="H16" s="15">
        <f t="shared" si="1"/>
        <v>5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>
        <f t="shared" si="5"/>
        <v>21</v>
      </c>
      <c r="M16" s="8"/>
      <c r="N16" s="19" t="s">
        <v>40</v>
      </c>
    </row>
    <row r="17" spans="1:14" ht="20.25" customHeight="1">
      <c r="A17" s="27"/>
      <c r="B17" s="26"/>
      <c r="C17" s="11"/>
      <c r="D17" s="12"/>
      <c r="E17" s="13"/>
      <c r="F17" s="14"/>
      <c r="G17" s="14"/>
      <c r="H17" s="15"/>
      <c r="I17" s="16"/>
      <c r="J17" s="17"/>
      <c r="K17" s="18"/>
      <c r="L17" s="15"/>
      <c r="M17" s="8" t="s">
        <v>273</v>
      </c>
      <c r="N17" s="19" t="s">
        <v>294</v>
      </c>
    </row>
    <row r="18" spans="1:14" ht="20.25" customHeight="1">
      <c r="A18" s="28"/>
      <c r="B18" s="26"/>
      <c r="C18" s="11"/>
      <c r="D18" s="12"/>
      <c r="E18" s="13"/>
      <c r="F18" s="14"/>
      <c r="G18" s="14"/>
      <c r="H18" s="15"/>
      <c r="I18" s="16"/>
      <c r="J18" s="17"/>
      <c r="K18" s="18"/>
      <c r="L18" s="15"/>
      <c r="M18" s="8"/>
      <c r="N18" s="19" t="s">
        <v>248</v>
      </c>
    </row>
    <row r="19" spans="1:14" ht="20.25" customHeight="1">
      <c r="A19" s="28"/>
      <c r="B19" s="26"/>
      <c r="C19" s="11"/>
      <c r="D19" s="12"/>
      <c r="E19" s="13"/>
      <c r="F19" s="14"/>
      <c r="G19" s="14"/>
      <c r="H19" s="15"/>
      <c r="I19" s="16"/>
      <c r="J19" s="17"/>
      <c r="K19" s="18"/>
      <c r="L19" s="15"/>
      <c r="M19" s="29"/>
      <c r="N19" s="2"/>
    </row>
    <row r="20" spans="1:14" ht="20.25" customHeight="1">
      <c r="A20" s="30"/>
      <c r="B20" s="31"/>
      <c r="C20" s="11"/>
      <c r="D20" s="12"/>
      <c r="E20" s="13"/>
      <c r="F20" s="14"/>
      <c r="G20" s="14"/>
      <c r="H20" s="15"/>
      <c r="I20" s="16"/>
      <c r="J20" s="17"/>
      <c r="K20" s="18"/>
      <c r="L20" s="15"/>
      <c r="M20" s="8" t="s">
        <v>274</v>
      </c>
      <c r="N20" s="10" t="s">
        <v>293</v>
      </c>
    </row>
    <row r="21" spans="1:14" ht="20.25" customHeight="1">
      <c r="A21" s="27"/>
      <c r="B21" s="26"/>
      <c r="C21" s="11"/>
      <c r="D21" s="12"/>
      <c r="E21" s="13"/>
      <c r="F21" s="14"/>
      <c r="G21" s="14"/>
      <c r="H21" s="15"/>
      <c r="I21" s="16"/>
      <c r="J21" s="17"/>
      <c r="K21" s="18"/>
      <c r="L21" s="15"/>
      <c r="M21" s="1"/>
      <c r="N21" s="19" t="s">
        <v>40</v>
      </c>
    </row>
    <row r="22" spans="1:14" ht="20.25" customHeight="1">
      <c r="A22" s="27"/>
      <c r="B22" s="32"/>
      <c r="C22" s="11"/>
      <c r="D22" s="23"/>
      <c r="E22" s="13"/>
      <c r="F22" s="14"/>
      <c r="G22" s="14"/>
      <c r="H22" s="15"/>
      <c r="I22" s="16"/>
      <c r="J22" s="17"/>
      <c r="K22" s="18"/>
      <c r="L22" s="15"/>
      <c r="M22" s="1"/>
      <c r="N22" s="10" t="s">
        <v>13</v>
      </c>
    </row>
    <row r="23" spans="1:14" ht="20.25" customHeight="1">
      <c r="A23" s="28"/>
      <c r="B23" s="26"/>
      <c r="C23" s="11"/>
      <c r="D23" s="12"/>
      <c r="E23" s="13"/>
      <c r="F23" s="14"/>
      <c r="G23" s="14"/>
      <c r="H23" s="15"/>
      <c r="I23" s="16"/>
      <c r="J23" s="17"/>
      <c r="K23" s="18"/>
      <c r="L23" s="15"/>
      <c r="M23" s="1"/>
      <c r="N23" s="10" t="s">
        <v>18</v>
      </c>
    </row>
    <row r="24" spans="1:14" ht="20.25" customHeight="1">
      <c r="A24" s="27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9" t="s">
        <v>39</v>
      </c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9"/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6"/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275</v>
      </c>
      <c r="B29" s="35" t="s">
        <v>292</v>
      </c>
      <c r="C29" s="11">
        <v>96</v>
      </c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275</v>
      </c>
      <c r="B30" s="37" t="s">
        <v>291</v>
      </c>
      <c r="C30" s="11">
        <v>85</v>
      </c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275</v>
      </c>
      <c r="B31" s="37" t="s">
        <v>212</v>
      </c>
      <c r="C31" s="11">
        <v>100</v>
      </c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4" t="s">
        <v>275</v>
      </c>
      <c r="B32" s="28" t="s">
        <v>9</v>
      </c>
      <c r="C32" s="11">
        <v>96</v>
      </c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/>
      <c r="B33" s="37"/>
      <c r="C33" s="11"/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/>
      <c r="B34" s="37"/>
      <c r="C34" s="11"/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/>
      <c r="B35" s="37"/>
      <c r="C35" s="11"/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/>
      <c r="B36" s="38"/>
      <c r="C36" s="11"/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C23" sqref="C23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84" t="s">
        <v>312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297</v>
      </c>
      <c r="E2" s="6" t="s">
        <v>3</v>
      </c>
      <c r="F2" s="5" t="s">
        <v>4</v>
      </c>
      <c r="G2" s="5" t="s">
        <v>5</v>
      </c>
      <c r="H2" s="7" t="s">
        <v>6</v>
      </c>
      <c r="I2" s="86" t="s">
        <v>298</v>
      </c>
      <c r="J2" s="87"/>
      <c r="K2" s="88"/>
      <c r="L2" s="7" t="s">
        <v>7</v>
      </c>
      <c r="M2" s="8" t="s">
        <v>299</v>
      </c>
      <c r="N2" s="9" t="s">
        <v>41</v>
      </c>
    </row>
    <row r="3" spans="1:14" ht="20.25" customHeight="1">
      <c r="A3" s="10">
        <v>1590</v>
      </c>
      <c r="B3" s="9" t="s">
        <v>41</v>
      </c>
      <c r="C3" s="11">
        <v>85</v>
      </c>
      <c r="D3" s="12">
        <v>15</v>
      </c>
      <c r="E3" s="13">
        <f>IF(D3="X","X",IF(C3&gt;0,C3-D3,"X"))</f>
        <v>70</v>
      </c>
      <c r="F3" s="14">
        <v>1</v>
      </c>
      <c r="G3" s="14"/>
      <c r="H3" s="15">
        <f>IF(C3&gt;0,IF(F3&lt;11,IF(F3=0,0,11-F3),0)+IF(G3&gt;0,G3*2,0)+5,0)</f>
        <v>15</v>
      </c>
      <c r="I3" s="16">
        <f>+IF(F3=1,IF(D3&lt;9,-1,IF(D3&lt;17,-1,IF(D3&lt;25,-2,IF(D3&lt;37,-3,0)))))+IF(F3=2,IF(D3&lt;9,0,IF(D3&lt;17,-1,IF(D3&lt;25,-2,IF(D3&lt;37,-3,0)))))+IF(F3=3,IF(D3&lt;9,0,IF(D3&lt;17,0,IF(D3&lt;25,-1,IF(D3&lt;37,-2,0)))))</f>
        <v>-1</v>
      </c>
      <c r="J3" s="17">
        <f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-1</v>
      </c>
      <c r="K3" s="18">
        <f>+J3+I3</f>
        <v>-2</v>
      </c>
      <c r="L3" s="15">
        <f>IF(D3="X","X",IF(D3&gt;0,D3+K3,"X"))</f>
        <v>13</v>
      </c>
      <c r="M3" s="8" t="s">
        <v>300</v>
      </c>
      <c r="N3" s="10" t="s">
        <v>54</v>
      </c>
    </row>
    <row r="4" spans="1:14" ht="20.25" customHeight="1">
      <c r="A4" s="10">
        <v>526</v>
      </c>
      <c r="B4" s="10" t="s">
        <v>54</v>
      </c>
      <c r="C4" s="11">
        <v>98</v>
      </c>
      <c r="D4" s="15">
        <v>32</v>
      </c>
      <c r="E4" s="13">
        <f aca="true" t="shared" si="0" ref="E4:E21">IF(D4="X","X",IF(C4&gt;0,C4-D4,"X"))</f>
        <v>66</v>
      </c>
      <c r="F4" s="14">
        <v>1</v>
      </c>
      <c r="G4" s="14"/>
      <c r="H4" s="15">
        <f aca="true" t="shared" si="1" ref="H4:H22">IF(C4&gt;0,IF(F4&lt;11,IF(F4=0,0,11-F4),0)+IF(G4&gt;0,G4*2,0)+5,0)</f>
        <v>15</v>
      </c>
      <c r="I4" s="16">
        <f aca="true" t="shared" si="2" ref="I4:I22">+IF(F4=1,IF(D4&lt;9,-1,IF(D4&lt;17,-1,IF(D4&lt;25,-2,IF(D4&lt;37,-3,0)))))+IF(F4=2,IF(D4&lt;9,0,IF(D4&lt;17,-1,IF(D4&lt;25,-2,IF(D4&lt;37,-3,0)))))+IF(F4=3,IF(D4&lt;9,0,IF(D4&lt;17,0,IF(D4&lt;25,-1,IF(D4&lt;37,-2,0)))))</f>
        <v>-3</v>
      </c>
      <c r="J4" s="17">
        <f aca="true" t="shared" si="3" ref="J4:J22">IF(E4=71,IF(D4&lt;10,0,IF(D4&lt;17,0,IF(D4&lt;25,-1,IF(D4&lt;37,-1,0)))))+IF(E4=70,IF(D4&lt;10,0,IF(D4&lt;17,-1,IF(D4&lt;25,-1,IF(D4&lt;37,-2,0)))))+IF(E4=69,IF(D4&lt;10,-1,IF(D4&lt;17,-1,IF(D4&lt;25,-2,IF(D4&lt;37,-2,0)))))+IF(E4=68,IF(D4&lt;10,-1,IF(D4&lt;17,-2,IF(D4&lt;25,-2,IF(D4&lt;37,-3,0)))))+IF(E4=67,IF(D4&lt;10,-2,IF(D4&lt;17,-2,IF(D4&lt;25,-3,IF(D4&lt;37,-4,0)))))+IF(E4=66,IF(D4&lt;10,-2,IF(D4&lt;17,-3,IF(D4&lt;25,-3,IF(D4&lt;37,-5,0)))))+IF(E4=65,IF(D4&lt;10,-3,IF(D4&lt;17,-3,IF(D4&lt;25,-4,IF(D4&lt;37,-6,0)))))+IF(E4=64,IF(D4&lt;10,-3,IF(D4&lt;17,-4,IF(D4&lt;25,-4,IF(D4&lt;37,-6,0)))))+IF(E4=63,IF(D4&lt;10,-4,IF(D4&lt;17,-4,IF(D4&lt;25,-5,IF(D4&lt;37,-7,0)))))+IF(E4&lt;=62,IF(D4&lt;10,-4,IF(D4&lt;17,-5,IF(D4&lt;25,-5,IF(D4&lt;37,-7,0)))))</f>
        <v>-5</v>
      </c>
      <c r="K4" s="18">
        <f aca="true" t="shared" si="4" ref="K4:K22">+J4+I4</f>
        <v>-8</v>
      </c>
      <c r="L4" s="15">
        <f aca="true" t="shared" si="5" ref="L4:L22">IF(D4="X","X",IF(D4&gt;0,D4+K4,"X"))</f>
        <v>24</v>
      </c>
      <c r="M4" s="8" t="s">
        <v>301</v>
      </c>
      <c r="N4" s="19" t="s">
        <v>58</v>
      </c>
    </row>
    <row r="5" spans="1:14" ht="20.25" customHeight="1">
      <c r="A5" s="27">
        <v>521</v>
      </c>
      <c r="B5" s="19" t="s">
        <v>322</v>
      </c>
      <c r="C5" s="11">
        <v>99</v>
      </c>
      <c r="D5" s="12">
        <v>31</v>
      </c>
      <c r="E5" s="13">
        <f t="shared" si="0"/>
        <v>68</v>
      </c>
      <c r="F5" s="14">
        <v>2</v>
      </c>
      <c r="G5" s="14">
        <v>1</v>
      </c>
      <c r="H5" s="15">
        <f t="shared" si="1"/>
        <v>16</v>
      </c>
      <c r="I5" s="16">
        <f t="shared" si="2"/>
        <v>-3</v>
      </c>
      <c r="J5" s="17">
        <f t="shared" si="3"/>
        <v>-3</v>
      </c>
      <c r="K5" s="18">
        <f t="shared" si="4"/>
        <v>-6</v>
      </c>
      <c r="L5" s="15">
        <f t="shared" si="5"/>
        <v>25</v>
      </c>
      <c r="M5" s="8" t="s">
        <v>302</v>
      </c>
      <c r="N5" s="10" t="s">
        <v>11</v>
      </c>
    </row>
    <row r="6" spans="1:14" ht="20.25" customHeight="1">
      <c r="A6" s="10">
        <v>1977</v>
      </c>
      <c r="B6" s="10" t="s">
        <v>11</v>
      </c>
      <c r="C6" s="11">
        <v>96</v>
      </c>
      <c r="D6" s="12">
        <v>27</v>
      </c>
      <c r="E6" s="13">
        <f t="shared" si="0"/>
        <v>69</v>
      </c>
      <c r="F6" s="14">
        <v>3</v>
      </c>
      <c r="G6" s="14">
        <v>1</v>
      </c>
      <c r="H6" s="15">
        <f t="shared" si="1"/>
        <v>15</v>
      </c>
      <c r="I6" s="16">
        <f t="shared" si="2"/>
        <v>-2</v>
      </c>
      <c r="J6" s="17">
        <f t="shared" si="3"/>
        <v>-2</v>
      </c>
      <c r="K6" s="18">
        <f t="shared" si="4"/>
        <v>-4</v>
      </c>
      <c r="L6" s="15">
        <f t="shared" si="5"/>
        <v>23</v>
      </c>
      <c r="M6" s="8" t="s">
        <v>303</v>
      </c>
      <c r="N6" s="21" t="s">
        <v>39</v>
      </c>
    </row>
    <row r="7" spans="1:14" ht="20.25" customHeight="1">
      <c r="A7" s="10">
        <v>1590</v>
      </c>
      <c r="B7" s="21" t="s">
        <v>39</v>
      </c>
      <c r="C7" s="11">
        <v>93</v>
      </c>
      <c r="D7" s="12">
        <v>22</v>
      </c>
      <c r="E7" s="13">
        <f t="shared" si="0"/>
        <v>71</v>
      </c>
      <c r="F7" s="14">
        <v>4</v>
      </c>
      <c r="G7" s="14"/>
      <c r="H7" s="15">
        <f t="shared" si="1"/>
        <v>12</v>
      </c>
      <c r="I7" s="16">
        <f t="shared" si="2"/>
        <v>0</v>
      </c>
      <c r="J7" s="17">
        <f t="shared" si="3"/>
        <v>-1</v>
      </c>
      <c r="K7" s="18">
        <f t="shared" si="4"/>
        <v>-1</v>
      </c>
      <c r="L7" s="15">
        <f t="shared" si="5"/>
        <v>21</v>
      </c>
      <c r="M7" s="8" t="s">
        <v>304</v>
      </c>
      <c r="N7" s="9" t="s">
        <v>10</v>
      </c>
    </row>
    <row r="8" spans="1:14" ht="20.25" customHeight="1">
      <c r="A8" s="22">
        <v>80</v>
      </c>
      <c r="B8" s="9" t="s">
        <v>10</v>
      </c>
      <c r="C8" s="11">
        <v>83</v>
      </c>
      <c r="D8" s="23">
        <v>9</v>
      </c>
      <c r="E8" s="13">
        <f t="shared" si="0"/>
        <v>74</v>
      </c>
      <c r="F8" s="14">
        <v>5</v>
      </c>
      <c r="G8" s="14"/>
      <c r="H8" s="15">
        <f t="shared" si="1"/>
        <v>11</v>
      </c>
      <c r="I8" s="16">
        <f t="shared" si="2"/>
        <v>0</v>
      </c>
      <c r="J8" s="17">
        <f t="shared" si="3"/>
        <v>0</v>
      </c>
      <c r="K8" s="18">
        <f t="shared" si="4"/>
        <v>0</v>
      </c>
      <c r="L8" s="15">
        <f t="shared" si="5"/>
        <v>9</v>
      </c>
      <c r="M8" s="8" t="s">
        <v>305</v>
      </c>
      <c r="N8" s="21" t="s">
        <v>13</v>
      </c>
    </row>
    <row r="9" spans="1:14" ht="20.25" customHeight="1">
      <c r="A9" s="24">
        <v>2366</v>
      </c>
      <c r="B9" s="25" t="s">
        <v>16</v>
      </c>
      <c r="C9" s="11">
        <v>92</v>
      </c>
      <c r="D9" s="12">
        <v>17</v>
      </c>
      <c r="E9" s="13">
        <f t="shared" si="0"/>
        <v>75</v>
      </c>
      <c r="F9" s="14">
        <v>6</v>
      </c>
      <c r="G9" s="14"/>
      <c r="H9" s="15">
        <f t="shared" si="1"/>
        <v>10</v>
      </c>
      <c r="I9" s="16">
        <f t="shared" si="2"/>
        <v>0</v>
      </c>
      <c r="J9" s="17">
        <f t="shared" si="3"/>
        <v>0</v>
      </c>
      <c r="K9" s="18">
        <f t="shared" si="4"/>
        <v>0</v>
      </c>
      <c r="L9" s="15">
        <f t="shared" si="5"/>
        <v>17</v>
      </c>
      <c r="M9" s="8" t="s">
        <v>306</v>
      </c>
      <c r="N9" s="26" t="s">
        <v>242</v>
      </c>
    </row>
    <row r="10" spans="1:14" ht="20.25" customHeight="1">
      <c r="A10" s="10">
        <v>1338</v>
      </c>
      <c r="B10" s="21" t="s">
        <v>13</v>
      </c>
      <c r="C10" s="11">
        <v>96</v>
      </c>
      <c r="D10" s="12">
        <v>21</v>
      </c>
      <c r="E10" s="13">
        <f t="shared" si="0"/>
        <v>75</v>
      </c>
      <c r="F10" s="14">
        <v>7</v>
      </c>
      <c r="G10" s="14"/>
      <c r="H10" s="15">
        <f t="shared" si="1"/>
        <v>9</v>
      </c>
      <c r="I10" s="16">
        <f t="shared" si="2"/>
        <v>0</v>
      </c>
      <c r="J10" s="17">
        <f t="shared" si="3"/>
        <v>0</v>
      </c>
      <c r="K10" s="18">
        <f t="shared" si="4"/>
        <v>0</v>
      </c>
      <c r="L10" s="15">
        <f t="shared" si="5"/>
        <v>21</v>
      </c>
      <c r="M10" s="8"/>
      <c r="N10" s="2"/>
    </row>
    <row r="11" spans="1:14" ht="20.25" customHeight="1">
      <c r="A11" s="25">
        <v>547</v>
      </c>
      <c r="B11" s="19" t="s">
        <v>14</v>
      </c>
      <c r="C11" s="11">
        <v>97</v>
      </c>
      <c r="D11" s="12">
        <v>22</v>
      </c>
      <c r="E11" s="13">
        <f t="shared" si="0"/>
        <v>75</v>
      </c>
      <c r="F11" s="14">
        <v>8</v>
      </c>
      <c r="G11" s="14"/>
      <c r="H11" s="15">
        <f t="shared" si="1"/>
        <v>8</v>
      </c>
      <c r="I11" s="16">
        <f t="shared" si="2"/>
        <v>0</v>
      </c>
      <c r="J11" s="17">
        <f t="shared" si="3"/>
        <v>0</v>
      </c>
      <c r="K11" s="18">
        <f t="shared" si="4"/>
        <v>0</v>
      </c>
      <c r="L11" s="15">
        <f t="shared" si="5"/>
        <v>22</v>
      </c>
      <c r="M11" s="8" t="s">
        <v>307</v>
      </c>
      <c r="N11" s="10" t="s">
        <v>18</v>
      </c>
    </row>
    <row r="12" spans="1:14" ht="20.25" customHeight="1">
      <c r="A12" s="10">
        <v>2239</v>
      </c>
      <c r="B12" s="21" t="s">
        <v>12</v>
      </c>
      <c r="C12" s="11">
        <v>97</v>
      </c>
      <c r="D12" s="12">
        <v>21</v>
      </c>
      <c r="E12" s="13">
        <f t="shared" si="0"/>
        <v>76</v>
      </c>
      <c r="F12" s="14">
        <v>9</v>
      </c>
      <c r="G12" s="14"/>
      <c r="H12" s="15">
        <f t="shared" si="1"/>
        <v>7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>
        <f t="shared" si="5"/>
        <v>21</v>
      </c>
      <c r="M12" s="8"/>
      <c r="N12" s="10" t="s">
        <v>11</v>
      </c>
    </row>
    <row r="13" spans="1:14" ht="20.25" customHeight="1">
      <c r="A13" s="10">
        <v>1362</v>
      </c>
      <c r="B13" s="10" t="s">
        <v>8</v>
      </c>
      <c r="C13" s="11">
        <v>92</v>
      </c>
      <c r="D13" s="23">
        <v>15</v>
      </c>
      <c r="E13" s="13">
        <f t="shared" si="0"/>
        <v>77</v>
      </c>
      <c r="F13" s="14">
        <v>10</v>
      </c>
      <c r="G13" s="14"/>
      <c r="H13" s="15">
        <f t="shared" si="1"/>
        <v>6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>
        <f t="shared" si="5"/>
        <v>15</v>
      </c>
      <c r="M13" s="8"/>
      <c r="N13" s="10" t="s">
        <v>20</v>
      </c>
    </row>
    <row r="14" spans="1:14" ht="20.25" customHeight="1">
      <c r="A14" s="10">
        <v>41</v>
      </c>
      <c r="B14" s="10" t="s">
        <v>20</v>
      </c>
      <c r="C14" s="11">
        <v>97</v>
      </c>
      <c r="D14" s="12">
        <v>17</v>
      </c>
      <c r="E14" s="13">
        <f t="shared" si="0"/>
        <v>80</v>
      </c>
      <c r="F14" s="14"/>
      <c r="G14" s="14">
        <v>2</v>
      </c>
      <c r="H14" s="15">
        <f t="shared" si="1"/>
        <v>9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>
        <f t="shared" si="5"/>
        <v>17</v>
      </c>
      <c r="M14" s="79"/>
      <c r="N14" s="10" t="s">
        <v>20</v>
      </c>
    </row>
    <row r="15" spans="1:14" ht="20.25" customHeight="1">
      <c r="A15" s="10">
        <v>2501</v>
      </c>
      <c r="B15" s="10" t="s">
        <v>18</v>
      </c>
      <c r="C15" s="11">
        <v>95</v>
      </c>
      <c r="D15" s="12">
        <v>12</v>
      </c>
      <c r="E15" s="13">
        <f t="shared" si="0"/>
        <v>83</v>
      </c>
      <c r="F15" s="14"/>
      <c r="G15" s="14">
        <v>2</v>
      </c>
      <c r="H15" s="15">
        <f t="shared" si="1"/>
        <v>9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>
        <f t="shared" si="5"/>
        <v>12</v>
      </c>
      <c r="M15" s="8" t="s">
        <v>308</v>
      </c>
      <c r="N15" s="26" t="s">
        <v>232</v>
      </c>
    </row>
    <row r="16" spans="1:14" ht="20.25" customHeight="1">
      <c r="A16" s="22">
        <v>65</v>
      </c>
      <c r="B16" s="10" t="s">
        <v>19</v>
      </c>
      <c r="C16" s="11">
        <v>103</v>
      </c>
      <c r="D16" s="12">
        <v>20</v>
      </c>
      <c r="E16" s="13">
        <f t="shared" si="0"/>
        <v>83</v>
      </c>
      <c r="F16" s="14"/>
      <c r="G16" s="14"/>
      <c r="H16" s="15">
        <f t="shared" si="1"/>
        <v>5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>
        <f t="shared" si="5"/>
        <v>20</v>
      </c>
      <c r="M16" s="8"/>
      <c r="N16" s="10" t="s">
        <v>18</v>
      </c>
    </row>
    <row r="17" spans="1:14" ht="20.25" customHeight="1">
      <c r="A17" s="28">
        <v>1425</v>
      </c>
      <c r="B17" s="26" t="s">
        <v>17</v>
      </c>
      <c r="C17" s="11">
        <v>97</v>
      </c>
      <c r="D17" s="12">
        <v>13</v>
      </c>
      <c r="E17" s="13">
        <f t="shared" si="0"/>
        <v>84</v>
      </c>
      <c r="F17" s="14"/>
      <c r="G17" s="14"/>
      <c r="H17" s="15">
        <f t="shared" si="1"/>
        <v>5</v>
      </c>
      <c r="I17" s="16">
        <f t="shared" si="2"/>
        <v>0</v>
      </c>
      <c r="J17" s="17">
        <f t="shared" si="3"/>
        <v>0</v>
      </c>
      <c r="K17" s="18">
        <f t="shared" si="4"/>
        <v>0</v>
      </c>
      <c r="L17" s="15">
        <f t="shared" si="5"/>
        <v>13</v>
      </c>
      <c r="M17" s="8" t="s">
        <v>309</v>
      </c>
      <c r="N17" s="19" t="s">
        <v>322</v>
      </c>
    </row>
    <row r="18" spans="1:14" ht="20.25" customHeight="1">
      <c r="A18" s="10">
        <v>379</v>
      </c>
      <c r="B18" s="26" t="s">
        <v>242</v>
      </c>
      <c r="C18" s="11">
        <v>106</v>
      </c>
      <c r="D18" s="12">
        <v>22</v>
      </c>
      <c r="E18" s="13">
        <f t="shared" si="0"/>
        <v>84</v>
      </c>
      <c r="F18" s="14" t="s">
        <v>204</v>
      </c>
      <c r="G18" s="14"/>
      <c r="H18" s="15">
        <f t="shared" si="1"/>
        <v>5</v>
      </c>
      <c r="I18" s="16">
        <f t="shared" si="2"/>
        <v>0</v>
      </c>
      <c r="J18" s="17">
        <f t="shared" si="3"/>
        <v>0</v>
      </c>
      <c r="K18" s="18">
        <f t="shared" si="4"/>
        <v>0</v>
      </c>
      <c r="L18" s="15">
        <f t="shared" si="5"/>
        <v>22</v>
      </c>
      <c r="M18" s="8"/>
      <c r="N18" s="26" t="s">
        <v>232</v>
      </c>
    </row>
    <row r="19" spans="1:14" ht="20.25" customHeight="1">
      <c r="A19" s="27">
        <v>2338</v>
      </c>
      <c r="B19" s="26" t="s">
        <v>45</v>
      </c>
      <c r="C19" s="11">
        <v>111</v>
      </c>
      <c r="D19" s="12">
        <v>26</v>
      </c>
      <c r="E19" s="13">
        <f t="shared" si="0"/>
        <v>85</v>
      </c>
      <c r="F19" s="14"/>
      <c r="G19" s="14"/>
      <c r="H19" s="15">
        <f t="shared" si="1"/>
        <v>5</v>
      </c>
      <c r="I19" s="16">
        <f t="shared" si="2"/>
        <v>0</v>
      </c>
      <c r="J19" s="17">
        <f t="shared" si="3"/>
        <v>0</v>
      </c>
      <c r="K19" s="18">
        <f t="shared" si="4"/>
        <v>0</v>
      </c>
      <c r="L19" s="15">
        <f t="shared" si="5"/>
        <v>26</v>
      </c>
      <c r="M19" s="29"/>
      <c r="N19" s="2"/>
    </row>
    <row r="20" spans="1:14" ht="20.25" customHeight="1">
      <c r="A20" s="30">
        <v>0</v>
      </c>
      <c r="B20" s="31" t="s">
        <v>235</v>
      </c>
      <c r="C20" s="11">
        <v>90</v>
      </c>
      <c r="D20" s="12" t="s">
        <v>21</v>
      </c>
      <c r="E20" s="13" t="str">
        <f t="shared" si="0"/>
        <v>X</v>
      </c>
      <c r="F20" s="14"/>
      <c r="G20" s="14"/>
      <c r="H20" s="15">
        <f t="shared" si="1"/>
        <v>5</v>
      </c>
      <c r="I20" s="16">
        <f t="shared" si="2"/>
        <v>0</v>
      </c>
      <c r="J20" s="17">
        <f t="shared" si="3"/>
        <v>0</v>
      </c>
      <c r="K20" s="18">
        <f t="shared" si="4"/>
        <v>0</v>
      </c>
      <c r="L20" s="15" t="str">
        <f t="shared" si="5"/>
        <v>X</v>
      </c>
      <c r="M20" s="8" t="s">
        <v>310</v>
      </c>
      <c r="N20" s="9" t="s">
        <v>323</v>
      </c>
    </row>
    <row r="21" spans="1:14" ht="20.25" customHeight="1">
      <c r="A21" s="27">
        <v>1338</v>
      </c>
      <c r="B21" s="26" t="s">
        <v>232</v>
      </c>
      <c r="C21" s="11">
        <v>102</v>
      </c>
      <c r="D21" s="12" t="s">
        <v>21</v>
      </c>
      <c r="E21" s="13" t="str">
        <f t="shared" si="0"/>
        <v>X</v>
      </c>
      <c r="F21" s="14"/>
      <c r="G21" s="14">
        <v>2</v>
      </c>
      <c r="H21" s="15">
        <f t="shared" si="1"/>
        <v>9</v>
      </c>
      <c r="I21" s="16">
        <f t="shared" si="2"/>
        <v>0</v>
      </c>
      <c r="J21" s="17">
        <f t="shared" si="3"/>
        <v>0</v>
      </c>
      <c r="K21" s="18">
        <f t="shared" si="4"/>
        <v>0</v>
      </c>
      <c r="L21" s="15" t="str">
        <f t="shared" si="5"/>
        <v>X</v>
      </c>
      <c r="M21" s="1"/>
      <c r="N21" s="10" t="s">
        <v>54</v>
      </c>
    </row>
    <row r="22" spans="1:14" ht="20.25" customHeight="1">
      <c r="A22" s="28">
        <v>2776</v>
      </c>
      <c r="B22" s="26" t="s">
        <v>316</v>
      </c>
      <c r="C22" s="11" t="s">
        <v>348</v>
      </c>
      <c r="D22" s="23">
        <v>17</v>
      </c>
      <c r="E22" s="13" t="s">
        <v>21</v>
      </c>
      <c r="F22" s="14"/>
      <c r="G22" s="14"/>
      <c r="H22" s="15">
        <f t="shared" si="1"/>
        <v>5</v>
      </c>
      <c r="I22" s="16">
        <f t="shared" si="2"/>
        <v>0</v>
      </c>
      <c r="J22" s="17">
        <f t="shared" si="3"/>
        <v>0</v>
      </c>
      <c r="K22" s="18">
        <f t="shared" si="4"/>
        <v>0</v>
      </c>
      <c r="L22" s="15">
        <f t="shared" si="5"/>
        <v>17</v>
      </c>
      <c r="M22" s="1"/>
      <c r="N22" s="10" t="s">
        <v>18</v>
      </c>
    </row>
    <row r="23" spans="1:14" ht="20.25" customHeight="1">
      <c r="A23" s="27"/>
      <c r="B23" s="26"/>
      <c r="C23" s="11"/>
      <c r="D23" s="12"/>
      <c r="E23" s="13"/>
      <c r="F23" s="14"/>
      <c r="G23" s="14"/>
      <c r="H23" s="15"/>
      <c r="I23" s="16"/>
      <c r="J23" s="17"/>
      <c r="K23" s="18"/>
      <c r="L23" s="15"/>
      <c r="M23" s="1"/>
      <c r="N23" s="19" t="s">
        <v>322</v>
      </c>
    </row>
    <row r="24" spans="1:14" ht="20.25" customHeight="1">
      <c r="A24" s="28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9"/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9"/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6"/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311</v>
      </c>
      <c r="B29" s="32" t="s">
        <v>317</v>
      </c>
      <c r="C29" s="11">
        <v>96</v>
      </c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311</v>
      </c>
      <c r="B30" s="37" t="s">
        <v>318</v>
      </c>
      <c r="C30" s="11">
        <v>90</v>
      </c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311</v>
      </c>
      <c r="B31" s="37" t="s">
        <v>320</v>
      </c>
      <c r="C31" s="11">
        <v>94</v>
      </c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4" t="s">
        <v>311</v>
      </c>
      <c r="B32" s="32" t="s">
        <v>321</v>
      </c>
      <c r="C32" s="11">
        <v>126</v>
      </c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/>
      <c r="B33" s="37"/>
      <c r="C33" s="11"/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/>
      <c r="B34" s="37"/>
      <c r="C34" s="11"/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/>
      <c r="B35" s="37"/>
      <c r="C35" s="11"/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/>
      <c r="B36" s="38"/>
      <c r="C36" s="11"/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F22" sqref="F22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84" t="s">
        <v>347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324</v>
      </c>
      <c r="E2" s="6" t="s">
        <v>3</v>
      </c>
      <c r="F2" s="5" t="s">
        <v>4</v>
      </c>
      <c r="G2" s="5" t="s">
        <v>5</v>
      </c>
      <c r="H2" s="7" t="s">
        <v>6</v>
      </c>
      <c r="I2" s="86" t="s">
        <v>325</v>
      </c>
      <c r="J2" s="87"/>
      <c r="K2" s="88"/>
      <c r="L2" s="7" t="s">
        <v>7</v>
      </c>
      <c r="M2" s="8" t="s">
        <v>326</v>
      </c>
      <c r="N2" s="9"/>
    </row>
    <row r="3" spans="1:14" ht="20.25" customHeight="1">
      <c r="A3" s="10"/>
      <c r="B3" s="9"/>
      <c r="C3" s="11"/>
      <c r="D3" s="12"/>
      <c r="E3" s="13"/>
      <c r="F3" s="14"/>
      <c r="G3" s="14"/>
      <c r="H3" s="15">
        <f aca="true" t="shared" si="0" ref="H3:H23">IF(C3&gt;0,IF(F3&lt;11,IF(F3=0,0,11-F3),0)+IF(G3&gt;0,G3*2,0)+5,0)</f>
        <v>0</v>
      </c>
      <c r="I3" s="16">
        <f aca="true" t="shared" si="1" ref="I3:I23">+IF(F3=1,IF(D3&lt;9,-1,IF(D3&lt;17,-1,IF(D3&lt;25,-2,IF(D3&lt;37,-3,0)))))+IF(F3=2,IF(D3&lt;9,0,IF(D3&lt;17,-1,IF(D3&lt;25,-2,IF(D3&lt;37,-3,0)))))+IF(F3=3,IF(D3&lt;9,0,IF(D3&lt;17,0,IF(D3&lt;25,-1,IF(D3&lt;37,-2,0)))))</f>
        <v>0</v>
      </c>
      <c r="J3" s="17">
        <f aca="true" t="shared" si="2" ref="J3:J23"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-4</v>
      </c>
      <c r="K3" s="18">
        <f aca="true" t="shared" si="3" ref="K3:K23">+J3+I3</f>
        <v>-4</v>
      </c>
      <c r="L3" s="15" t="str">
        <f aca="true" t="shared" si="4" ref="L3:L23">IF(D3="X","X",IF(D3&gt;0,D3+K3,"X"))</f>
        <v>X</v>
      </c>
      <c r="M3" s="8" t="s">
        <v>327</v>
      </c>
      <c r="N3" s="10"/>
    </row>
    <row r="4" spans="1:14" ht="20.25" customHeight="1">
      <c r="A4" s="10"/>
      <c r="B4" s="10"/>
      <c r="C4" s="11"/>
      <c r="D4" s="15"/>
      <c r="E4" s="13"/>
      <c r="F4" s="14"/>
      <c r="G4" s="14"/>
      <c r="H4" s="15">
        <f t="shared" si="0"/>
        <v>0</v>
      </c>
      <c r="I4" s="16">
        <f t="shared" si="1"/>
        <v>0</v>
      </c>
      <c r="J4" s="17">
        <f t="shared" si="2"/>
        <v>-4</v>
      </c>
      <c r="K4" s="18">
        <f t="shared" si="3"/>
        <v>-4</v>
      </c>
      <c r="L4" s="15" t="str">
        <f t="shared" si="4"/>
        <v>X</v>
      </c>
      <c r="M4" s="8" t="s">
        <v>328</v>
      </c>
      <c r="N4" s="19"/>
    </row>
    <row r="5" spans="1:14" ht="20.25" customHeight="1">
      <c r="A5" s="20"/>
      <c r="B5" s="19"/>
      <c r="C5" s="11"/>
      <c r="D5" s="12"/>
      <c r="E5" s="13"/>
      <c r="F5" s="14"/>
      <c r="G5" s="14"/>
      <c r="H5" s="15">
        <f t="shared" si="0"/>
        <v>0</v>
      </c>
      <c r="I5" s="16">
        <f t="shared" si="1"/>
        <v>0</v>
      </c>
      <c r="J5" s="17">
        <f t="shared" si="2"/>
        <v>-4</v>
      </c>
      <c r="K5" s="18">
        <f t="shared" si="3"/>
        <v>-4</v>
      </c>
      <c r="L5" s="15" t="str">
        <f t="shared" si="4"/>
        <v>X</v>
      </c>
      <c r="M5" s="8" t="s">
        <v>329</v>
      </c>
      <c r="N5" s="10"/>
    </row>
    <row r="6" spans="1:14" ht="20.25" customHeight="1">
      <c r="A6" s="10"/>
      <c r="B6" s="10"/>
      <c r="C6" s="11"/>
      <c r="D6" s="12"/>
      <c r="E6" s="13"/>
      <c r="F6" s="14"/>
      <c r="G6" s="14"/>
      <c r="H6" s="15">
        <f t="shared" si="0"/>
        <v>0</v>
      </c>
      <c r="I6" s="16">
        <f t="shared" si="1"/>
        <v>0</v>
      </c>
      <c r="J6" s="17">
        <f t="shared" si="2"/>
        <v>-4</v>
      </c>
      <c r="K6" s="18">
        <f t="shared" si="3"/>
        <v>-4</v>
      </c>
      <c r="L6" s="15" t="str">
        <f t="shared" si="4"/>
        <v>X</v>
      </c>
      <c r="M6" s="8" t="s">
        <v>330</v>
      </c>
      <c r="N6" s="21"/>
    </row>
    <row r="7" spans="1:14" ht="20.25" customHeight="1">
      <c r="A7" s="10"/>
      <c r="B7" s="21"/>
      <c r="C7" s="11"/>
      <c r="D7" s="12"/>
      <c r="E7" s="13"/>
      <c r="F7" s="14"/>
      <c r="G7" s="14"/>
      <c r="H7" s="15">
        <f t="shared" si="0"/>
        <v>0</v>
      </c>
      <c r="I7" s="16">
        <f t="shared" si="1"/>
        <v>0</v>
      </c>
      <c r="J7" s="17">
        <f t="shared" si="2"/>
        <v>-4</v>
      </c>
      <c r="K7" s="18">
        <f t="shared" si="3"/>
        <v>-4</v>
      </c>
      <c r="L7" s="15" t="str">
        <f t="shared" si="4"/>
        <v>X</v>
      </c>
      <c r="M7" s="8" t="s">
        <v>331</v>
      </c>
      <c r="N7" s="9"/>
    </row>
    <row r="8" spans="1:14" ht="20.25" customHeight="1">
      <c r="A8" s="22"/>
      <c r="B8" s="9"/>
      <c r="C8" s="11"/>
      <c r="D8" s="23"/>
      <c r="E8" s="13"/>
      <c r="F8" s="14"/>
      <c r="G8" s="14"/>
      <c r="H8" s="15">
        <f t="shared" si="0"/>
        <v>0</v>
      </c>
      <c r="I8" s="16">
        <f t="shared" si="1"/>
        <v>0</v>
      </c>
      <c r="J8" s="17">
        <f t="shared" si="2"/>
        <v>-4</v>
      </c>
      <c r="K8" s="18">
        <f t="shared" si="3"/>
        <v>-4</v>
      </c>
      <c r="L8" s="15" t="str">
        <f t="shared" si="4"/>
        <v>X</v>
      </c>
      <c r="M8" s="8" t="s">
        <v>332</v>
      </c>
      <c r="N8" s="21"/>
    </row>
    <row r="9" spans="1:14" ht="20.25" customHeight="1">
      <c r="A9" s="24"/>
      <c r="B9" s="25"/>
      <c r="C9" s="11"/>
      <c r="D9" s="12"/>
      <c r="E9" s="13"/>
      <c r="F9" s="14"/>
      <c r="G9" s="14"/>
      <c r="H9" s="15">
        <f t="shared" si="0"/>
        <v>0</v>
      </c>
      <c r="I9" s="16">
        <f t="shared" si="1"/>
        <v>0</v>
      </c>
      <c r="J9" s="17">
        <f t="shared" si="2"/>
        <v>-4</v>
      </c>
      <c r="K9" s="18">
        <f t="shared" si="3"/>
        <v>-4</v>
      </c>
      <c r="L9" s="15" t="str">
        <f t="shared" si="4"/>
        <v>X</v>
      </c>
      <c r="M9" s="8" t="s">
        <v>333</v>
      </c>
      <c r="N9" s="26"/>
    </row>
    <row r="10" spans="1:14" ht="20.25" customHeight="1">
      <c r="A10" s="10"/>
      <c r="B10" s="21"/>
      <c r="C10" s="11"/>
      <c r="D10" s="12"/>
      <c r="E10" s="13"/>
      <c r="F10" s="14"/>
      <c r="G10" s="14"/>
      <c r="H10" s="15">
        <f t="shared" si="0"/>
        <v>0</v>
      </c>
      <c r="I10" s="16">
        <f t="shared" si="1"/>
        <v>0</v>
      </c>
      <c r="J10" s="17">
        <f t="shared" si="2"/>
        <v>-4</v>
      </c>
      <c r="K10" s="18">
        <f t="shared" si="3"/>
        <v>-4</v>
      </c>
      <c r="L10" s="15" t="str">
        <f t="shared" si="4"/>
        <v>X</v>
      </c>
      <c r="M10" s="8"/>
      <c r="N10" s="2"/>
    </row>
    <row r="11" spans="1:14" ht="20.25" customHeight="1">
      <c r="A11" s="25"/>
      <c r="B11" s="19"/>
      <c r="C11" s="11"/>
      <c r="D11" s="12"/>
      <c r="E11" s="13"/>
      <c r="F11" s="14"/>
      <c r="G11" s="14"/>
      <c r="H11" s="15">
        <f t="shared" si="0"/>
        <v>0</v>
      </c>
      <c r="I11" s="16">
        <f t="shared" si="1"/>
        <v>0</v>
      </c>
      <c r="J11" s="17">
        <f t="shared" si="2"/>
        <v>-4</v>
      </c>
      <c r="K11" s="18">
        <f t="shared" si="3"/>
        <v>-4</v>
      </c>
      <c r="L11" s="15" t="str">
        <f t="shared" si="4"/>
        <v>X</v>
      </c>
      <c r="M11" s="8" t="s">
        <v>334</v>
      </c>
      <c r="N11" s="9"/>
    </row>
    <row r="12" spans="1:14" ht="20.25" customHeight="1">
      <c r="A12" s="10"/>
      <c r="B12" s="21"/>
      <c r="C12" s="11"/>
      <c r="D12" s="12"/>
      <c r="E12" s="13"/>
      <c r="F12" s="14"/>
      <c r="G12" s="14"/>
      <c r="H12" s="15">
        <f t="shared" si="0"/>
        <v>0</v>
      </c>
      <c r="I12" s="16">
        <f t="shared" si="1"/>
        <v>0</v>
      </c>
      <c r="J12" s="17">
        <f t="shared" si="2"/>
        <v>-4</v>
      </c>
      <c r="K12" s="18">
        <f t="shared" si="3"/>
        <v>-4</v>
      </c>
      <c r="L12" s="15" t="str">
        <f t="shared" si="4"/>
        <v>X</v>
      </c>
      <c r="M12" s="8"/>
      <c r="N12" s="10"/>
    </row>
    <row r="13" spans="1:14" ht="20.25" customHeight="1">
      <c r="A13" s="10"/>
      <c r="B13" s="10"/>
      <c r="C13" s="11"/>
      <c r="D13" s="23"/>
      <c r="E13" s="13"/>
      <c r="F13" s="14"/>
      <c r="G13" s="14"/>
      <c r="H13" s="15">
        <f t="shared" si="0"/>
        <v>0</v>
      </c>
      <c r="I13" s="16">
        <f t="shared" si="1"/>
        <v>0</v>
      </c>
      <c r="J13" s="17">
        <f t="shared" si="2"/>
        <v>-4</v>
      </c>
      <c r="K13" s="18">
        <f t="shared" si="3"/>
        <v>-4</v>
      </c>
      <c r="L13" s="15" t="str">
        <f t="shared" si="4"/>
        <v>X</v>
      </c>
      <c r="M13" s="8"/>
      <c r="N13" s="10"/>
    </row>
    <row r="14" spans="1:14" ht="20.25" customHeight="1">
      <c r="A14" s="10"/>
      <c r="B14" s="10"/>
      <c r="C14" s="11"/>
      <c r="D14" s="12"/>
      <c r="E14" s="13"/>
      <c r="F14" s="14"/>
      <c r="G14" s="14"/>
      <c r="H14" s="15">
        <f t="shared" si="0"/>
        <v>0</v>
      </c>
      <c r="I14" s="16">
        <f t="shared" si="1"/>
        <v>0</v>
      </c>
      <c r="J14" s="17">
        <f t="shared" si="2"/>
        <v>-4</v>
      </c>
      <c r="K14" s="18">
        <f t="shared" si="3"/>
        <v>-4</v>
      </c>
      <c r="L14" s="15" t="str">
        <f t="shared" si="4"/>
        <v>X</v>
      </c>
      <c r="M14" s="8"/>
      <c r="N14" s="21"/>
    </row>
    <row r="15" spans="1:14" ht="20.25" customHeight="1">
      <c r="A15" s="10"/>
      <c r="B15" s="10"/>
      <c r="C15" s="11"/>
      <c r="D15" s="12"/>
      <c r="E15" s="13"/>
      <c r="F15" s="14"/>
      <c r="G15" s="14"/>
      <c r="H15" s="15">
        <f t="shared" si="0"/>
        <v>0</v>
      </c>
      <c r="I15" s="16">
        <f t="shared" si="1"/>
        <v>0</v>
      </c>
      <c r="J15" s="17">
        <f t="shared" si="2"/>
        <v>-4</v>
      </c>
      <c r="K15" s="18">
        <f t="shared" si="3"/>
        <v>-4</v>
      </c>
      <c r="L15" s="15" t="str">
        <f t="shared" si="4"/>
        <v>X</v>
      </c>
      <c r="M15" s="8" t="s">
        <v>335</v>
      </c>
      <c r="N15" s="10"/>
    </row>
    <row r="16" spans="1:14" ht="20.25" customHeight="1">
      <c r="A16" s="10"/>
      <c r="B16" s="10"/>
      <c r="C16" s="11"/>
      <c r="D16" s="12"/>
      <c r="E16" s="13"/>
      <c r="F16" s="14"/>
      <c r="G16" s="14"/>
      <c r="H16" s="15">
        <f t="shared" si="0"/>
        <v>0</v>
      </c>
      <c r="I16" s="16">
        <f t="shared" si="1"/>
        <v>0</v>
      </c>
      <c r="J16" s="17">
        <f t="shared" si="2"/>
        <v>-4</v>
      </c>
      <c r="K16" s="18">
        <f t="shared" si="3"/>
        <v>-4</v>
      </c>
      <c r="L16" s="15" t="str">
        <f t="shared" si="4"/>
        <v>X</v>
      </c>
      <c r="M16" s="8"/>
      <c r="N16" s="10"/>
    </row>
    <row r="17" spans="1:14" ht="20.25" customHeight="1">
      <c r="A17" s="27"/>
      <c r="B17" s="26"/>
      <c r="C17" s="11"/>
      <c r="D17" s="12"/>
      <c r="E17" s="13"/>
      <c r="F17" s="14"/>
      <c r="G17" s="14"/>
      <c r="H17" s="15">
        <f t="shared" si="0"/>
        <v>0</v>
      </c>
      <c r="I17" s="16">
        <f t="shared" si="1"/>
        <v>0</v>
      </c>
      <c r="J17" s="17">
        <f t="shared" si="2"/>
        <v>-4</v>
      </c>
      <c r="K17" s="18">
        <f t="shared" si="3"/>
        <v>-4</v>
      </c>
      <c r="L17" s="15" t="str">
        <f t="shared" si="4"/>
        <v>X</v>
      </c>
      <c r="M17" s="8" t="s">
        <v>336</v>
      </c>
      <c r="N17" s="26"/>
    </row>
    <row r="18" spans="1:14" ht="20.25" customHeight="1">
      <c r="A18" s="28"/>
      <c r="B18" s="26"/>
      <c r="C18" s="11"/>
      <c r="D18" s="12"/>
      <c r="E18" s="13"/>
      <c r="F18" s="14"/>
      <c r="G18" s="14"/>
      <c r="H18" s="15">
        <f t="shared" si="0"/>
        <v>0</v>
      </c>
      <c r="I18" s="16">
        <f t="shared" si="1"/>
        <v>0</v>
      </c>
      <c r="J18" s="17">
        <f t="shared" si="2"/>
        <v>-4</v>
      </c>
      <c r="K18" s="18">
        <f t="shared" si="3"/>
        <v>-4</v>
      </c>
      <c r="L18" s="15" t="str">
        <f t="shared" si="4"/>
        <v>X</v>
      </c>
      <c r="M18" s="8"/>
      <c r="N18" s="9"/>
    </row>
    <row r="19" spans="1:14" ht="20.25" customHeight="1">
      <c r="A19" s="28"/>
      <c r="B19" s="26"/>
      <c r="C19" s="11"/>
      <c r="D19" s="12"/>
      <c r="E19" s="13"/>
      <c r="F19" s="14"/>
      <c r="G19" s="14"/>
      <c r="H19" s="15">
        <f t="shared" si="0"/>
        <v>0</v>
      </c>
      <c r="I19" s="16">
        <f t="shared" si="1"/>
        <v>0</v>
      </c>
      <c r="J19" s="17">
        <f t="shared" si="2"/>
        <v>-4</v>
      </c>
      <c r="K19" s="18">
        <f t="shared" si="3"/>
        <v>-4</v>
      </c>
      <c r="L19" s="15" t="str">
        <f t="shared" si="4"/>
        <v>X</v>
      </c>
      <c r="M19" s="29"/>
      <c r="N19" s="2"/>
    </row>
    <row r="20" spans="1:14" ht="20.25" customHeight="1">
      <c r="A20" s="30"/>
      <c r="B20" s="31"/>
      <c r="C20" s="11"/>
      <c r="D20" s="12"/>
      <c r="E20" s="13"/>
      <c r="F20" s="14"/>
      <c r="G20" s="14"/>
      <c r="H20" s="15">
        <f t="shared" si="0"/>
        <v>0</v>
      </c>
      <c r="I20" s="16">
        <f t="shared" si="1"/>
        <v>0</v>
      </c>
      <c r="J20" s="17">
        <f t="shared" si="2"/>
        <v>-4</v>
      </c>
      <c r="K20" s="18">
        <f t="shared" si="3"/>
        <v>-4</v>
      </c>
      <c r="L20" s="15" t="str">
        <f t="shared" si="4"/>
        <v>X</v>
      </c>
      <c r="M20" s="8" t="s">
        <v>337</v>
      </c>
      <c r="N20" s="9"/>
    </row>
    <row r="21" spans="1:14" ht="20.25" customHeight="1">
      <c r="A21" s="27"/>
      <c r="B21" s="26"/>
      <c r="C21" s="11"/>
      <c r="D21" s="12"/>
      <c r="E21" s="13"/>
      <c r="F21" s="14"/>
      <c r="G21" s="14"/>
      <c r="H21" s="15">
        <f t="shared" si="0"/>
        <v>0</v>
      </c>
      <c r="I21" s="16">
        <f t="shared" si="1"/>
        <v>0</v>
      </c>
      <c r="J21" s="17">
        <f t="shared" si="2"/>
        <v>-4</v>
      </c>
      <c r="K21" s="18">
        <f t="shared" si="3"/>
        <v>-4</v>
      </c>
      <c r="L21" s="15" t="str">
        <f t="shared" si="4"/>
        <v>X</v>
      </c>
      <c r="M21" s="1"/>
      <c r="N21" s="9"/>
    </row>
    <row r="22" spans="1:14" ht="20.25" customHeight="1">
      <c r="A22" s="27"/>
      <c r="B22" s="32"/>
      <c r="C22" s="11"/>
      <c r="D22" s="23"/>
      <c r="E22" s="13"/>
      <c r="F22" s="14"/>
      <c r="G22" s="14"/>
      <c r="H22" s="15">
        <f t="shared" si="0"/>
        <v>0</v>
      </c>
      <c r="I22" s="16">
        <f t="shared" si="1"/>
        <v>0</v>
      </c>
      <c r="J22" s="17">
        <f t="shared" si="2"/>
        <v>-4</v>
      </c>
      <c r="K22" s="18">
        <f t="shared" si="3"/>
        <v>-4</v>
      </c>
      <c r="L22" s="15" t="str">
        <f t="shared" si="4"/>
        <v>X</v>
      </c>
      <c r="M22" s="1"/>
      <c r="N22" s="26"/>
    </row>
    <row r="23" spans="1:14" ht="20.25" customHeight="1">
      <c r="A23" s="28"/>
      <c r="B23" s="26"/>
      <c r="C23" s="11"/>
      <c r="D23" s="12"/>
      <c r="E23" s="13"/>
      <c r="F23" s="14"/>
      <c r="G23" s="14"/>
      <c r="H23" s="15">
        <f t="shared" si="0"/>
        <v>0</v>
      </c>
      <c r="I23" s="16">
        <f t="shared" si="1"/>
        <v>0</v>
      </c>
      <c r="J23" s="17">
        <f t="shared" si="2"/>
        <v>-4</v>
      </c>
      <c r="K23" s="18">
        <f t="shared" si="3"/>
        <v>-4</v>
      </c>
      <c r="L23" s="15" t="str">
        <f t="shared" si="4"/>
        <v>X</v>
      </c>
      <c r="M23" s="1"/>
      <c r="N23" s="10"/>
    </row>
    <row r="24" spans="1:14" ht="20.25" customHeight="1">
      <c r="A24" s="27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0"/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25"/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"/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338</v>
      </c>
      <c r="B29" s="35" t="s">
        <v>339</v>
      </c>
      <c r="C29" s="11">
        <v>97</v>
      </c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338</v>
      </c>
      <c r="B30" s="37" t="s">
        <v>340</v>
      </c>
      <c r="C30" s="11">
        <v>88</v>
      </c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338</v>
      </c>
      <c r="B31" s="37" t="s">
        <v>341</v>
      </c>
      <c r="C31" s="11">
        <v>88</v>
      </c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5" t="s">
        <v>338</v>
      </c>
      <c r="B32" s="35" t="s">
        <v>342</v>
      </c>
      <c r="C32" s="11">
        <v>82</v>
      </c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 t="s">
        <v>338</v>
      </c>
      <c r="B33" s="37" t="s">
        <v>343</v>
      </c>
      <c r="C33" s="11">
        <v>95</v>
      </c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 t="s">
        <v>338</v>
      </c>
      <c r="B34" s="37" t="s">
        <v>344</v>
      </c>
      <c r="C34" s="11">
        <v>92</v>
      </c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 t="s">
        <v>338</v>
      </c>
      <c r="B35" s="37" t="s">
        <v>345</v>
      </c>
      <c r="C35" s="11">
        <v>92</v>
      </c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 t="s">
        <v>338</v>
      </c>
      <c r="B36" s="38" t="s">
        <v>346</v>
      </c>
      <c r="C36" s="11">
        <v>88</v>
      </c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E3" sqref="E3:L3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84" t="s">
        <v>260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190</v>
      </c>
      <c r="E2" s="6" t="s">
        <v>3</v>
      </c>
      <c r="F2" s="5" t="s">
        <v>4</v>
      </c>
      <c r="G2" s="5" t="s">
        <v>5</v>
      </c>
      <c r="H2" s="7" t="s">
        <v>6</v>
      </c>
      <c r="I2" s="86" t="s">
        <v>191</v>
      </c>
      <c r="J2" s="87"/>
      <c r="K2" s="88"/>
      <c r="L2" s="7" t="s">
        <v>7</v>
      </c>
      <c r="M2" s="8" t="s">
        <v>192</v>
      </c>
      <c r="N2" s="9"/>
    </row>
    <row r="3" spans="1:14" ht="20.25" customHeight="1">
      <c r="A3" s="10"/>
      <c r="B3" s="9"/>
      <c r="C3" s="11"/>
      <c r="D3" s="12"/>
      <c r="E3" s="13" t="str">
        <f aca="true" t="shared" si="0" ref="E3:E23">IF(D3="X","X",IF(C3&gt;0,C3-D3,"X"))</f>
        <v>X</v>
      </c>
      <c r="F3" s="14"/>
      <c r="G3" s="14"/>
      <c r="H3" s="15">
        <f aca="true" t="shared" si="1" ref="H3:H23">IF(C3&gt;0,IF(F3&lt;11,IF(F3=0,0,11-F3),0)+IF(G3&gt;0,G3*2,0)+5,0)</f>
        <v>0</v>
      </c>
      <c r="I3" s="16">
        <f aca="true" t="shared" si="2" ref="I3:I23">+IF(F3=1,IF(D3&lt;9,-1,IF(D3&lt;17,-1,IF(D3&lt;25,-2,IF(D3&lt;37,-3,0)))))+IF(F3=2,IF(D3&lt;9,0,IF(D3&lt;17,-1,IF(D3&lt;25,-2,IF(D3&lt;37,-3,0)))))+IF(F3=3,IF(D3&lt;9,0,IF(D3&lt;17,0,IF(D3&lt;25,-1,IF(D3&lt;37,-2,0)))))</f>
        <v>0</v>
      </c>
      <c r="J3" s="17">
        <f aca="true" t="shared" si="3" ref="J3:J23"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0</v>
      </c>
      <c r="K3" s="18">
        <f aca="true" t="shared" si="4" ref="K3:K23">+J3+I3</f>
        <v>0</v>
      </c>
      <c r="L3" s="15" t="str">
        <f aca="true" t="shared" si="5" ref="L3:L23">IF(D3="X","X",IF(D3&gt;0,D3+K3,"X"))</f>
        <v>X</v>
      </c>
      <c r="M3" s="8" t="s">
        <v>193</v>
      </c>
      <c r="N3" s="10"/>
    </row>
    <row r="4" spans="1:14" ht="20.25" customHeight="1">
      <c r="A4" s="10"/>
      <c r="B4" s="10"/>
      <c r="C4" s="11"/>
      <c r="D4" s="15"/>
      <c r="E4" s="13" t="str">
        <f t="shared" si="0"/>
        <v>X</v>
      </c>
      <c r="F4" s="14"/>
      <c r="G4" s="14"/>
      <c r="H4" s="15">
        <f t="shared" si="1"/>
        <v>0</v>
      </c>
      <c r="I4" s="16">
        <f t="shared" si="2"/>
        <v>0</v>
      </c>
      <c r="J4" s="17">
        <f t="shared" si="3"/>
        <v>0</v>
      </c>
      <c r="K4" s="18">
        <f t="shared" si="4"/>
        <v>0</v>
      </c>
      <c r="L4" s="15" t="str">
        <f t="shared" si="5"/>
        <v>X</v>
      </c>
      <c r="M4" s="8" t="s">
        <v>194</v>
      </c>
      <c r="N4" s="19"/>
    </row>
    <row r="5" spans="1:14" ht="20.25" customHeight="1">
      <c r="A5" s="20"/>
      <c r="B5" s="19"/>
      <c r="C5" s="11"/>
      <c r="D5" s="12"/>
      <c r="E5" s="13" t="str">
        <f t="shared" si="0"/>
        <v>X</v>
      </c>
      <c r="F5" s="14"/>
      <c r="G5" s="14"/>
      <c r="H5" s="15">
        <f t="shared" si="1"/>
        <v>0</v>
      </c>
      <c r="I5" s="16">
        <f t="shared" si="2"/>
        <v>0</v>
      </c>
      <c r="J5" s="17">
        <f t="shared" si="3"/>
        <v>0</v>
      </c>
      <c r="K5" s="18">
        <f t="shared" si="4"/>
        <v>0</v>
      </c>
      <c r="L5" s="15" t="str">
        <f t="shared" si="5"/>
        <v>X</v>
      </c>
      <c r="M5" s="8" t="s">
        <v>195</v>
      </c>
      <c r="N5" s="10"/>
    </row>
    <row r="6" spans="1:14" ht="20.25" customHeight="1">
      <c r="A6" s="10"/>
      <c r="B6" s="10"/>
      <c r="C6" s="11"/>
      <c r="D6" s="12"/>
      <c r="E6" s="13" t="str">
        <f t="shared" si="0"/>
        <v>X</v>
      </c>
      <c r="F6" s="14"/>
      <c r="G6" s="14"/>
      <c r="H6" s="15">
        <f t="shared" si="1"/>
        <v>0</v>
      </c>
      <c r="I6" s="16">
        <f t="shared" si="2"/>
        <v>0</v>
      </c>
      <c r="J6" s="17">
        <f t="shared" si="3"/>
        <v>0</v>
      </c>
      <c r="K6" s="18">
        <f t="shared" si="4"/>
        <v>0</v>
      </c>
      <c r="L6" s="15" t="str">
        <f t="shared" si="5"/>
        <v>X</v>
      </c>
      <c r="M6" s="8" t="s">
        <v>196</v>
      </c>
      <c r="N6" s="21"/>
    </row>
    <row r="7" spans="1:14" ht="20.25" customHeight="1">
      <c r="A7" s="10"/>
      <c r="B7" s="21"/>
      <c r="C7" s="11"/>
      <c r="D7" s="12"/>
      <c r="E7" s="13" t="str">
        <f t="shared" si="0"/>
        <v>X</v>
      </c>
      <c r="F7" s="14"/>
      <c r="G7" s="14"/>
      <c r="H7" s="15">
        <f t="shared" si="1"/>
        <v>0</v>
      </c>
      <c r="I7" s="16">
        <f t="shared" si="2"/>
        <v>0</v>
      </c>
      <c r="J7" s="17">
        <f t="shared" si="3"/>
        <v>0</v>
      </c>
      <c r="K7" s="18">
        <f t="shared" si="4"/>
        <v>0</v>
      </c>
      <c r="L7" s="15" t="str">
        <f t="shared" si="5"/>
        <v>X</v>
      </c>
      <c r="M7" s="8" t="s">
        <v>197</v>
      </c>
      <c r="N7" s="9"/>
    </row>
    <row r="8" spans="1:14" ht="20.25" customHeight="1">
      <c r="A8" s="22"/>
      <c r="B8" s="9"/>
      <c r="C8" s="11"/>
      <c r="D8" s="23"/>
      <c r="E8" s="13" t="str">
        <f t="shared" si="0"/>
        <v>X</v>
      </c>
      <c r="F8" s="14"/>
      <c r="G8" s="14"/>
      <c r="H8" s="15">
        <f t="shared" si="1"/>
        <v>0</v>
      </c>
      <c r="I8" s="16">
        <f t="shared" si="2"/>
        <v>0</v>
      </c>
      <c r="J8" s="17">
        <f t="shared" si="3"/>
        <v>0</v>
      </c>
      <c r="K8" s="18">
        <f t="shared" si="4"/>
        <v>0</v>
      </c>
      <c r="L8" s="15" t="str">
        <f t="shared" si="5"/>
        <v>X</v>
      </c>
      <c r="M8" s="8" t="s">
        <v>198</v>
      </c>
      <c r="N8" s="21"/>
    </row>
    <row r="9" spans="1:14" ht="20.25" customHeight="1">
      <c r="A9" s="24"/>
      <c r="B9" s="25"/>
      <c r="C9" s="11"/>
      <c r="D9" s="12"/>
      <c r="E9" s="13" t="str">
        <f t="shared" si="0"/>
        <v>X</v>
      </c>
      <c r="F9" s="14"/>
      <c r="G9" s="14"/>
      <c r="H9" s="15">
        <f t="shared" si="1"/>
        <v>0</v>
      </c>
      <c r="I9" s="16">
        <f t="shared" si="2"/>
        <v>0</v>
      </c>
      <c r="J9" s="17">
        <f t="shared" si="3"/>
        <v>0</v>
      </c>
      <c r="K9" s="18">
        <f t="shared" si="4"/>
        <v>0</v>
      </c>
      <c r="L9" s="15" t="str">
        <f t="shared" si="5"/>
        <v>X</v>
      </c>
      <c r="M9" s="8" t="s">
        <v>199</v>
      </c>
      <c r="N9" s="26"/>
    </row>
    <row r="10" spans="1:14" ht="20.25" customHeight="1">
      <c r="A10" s="10"/>
      <c r="B10" s="21"/>
      <c r="C10" s="11"/>
      <c r="D10" s="12"/>
      <c r="E10" s="13" t="str">
        <f t="shared" si="0"/>
        <v>X</v>
      </c>
      <c r="F10" s="14"/>
      <c r="G10" s="14"/>
      <c r="H10" s="15">
        <f t="shared" si="1"/>
        <v>0</v>
      </c>
      <c r="I10" s="16">
        <f t="shared" si="2"/>
        <v>0</v>
      </c>
      <c r="J10" s="17">
        <f t="shared" si="3"/>
        <v>0</v>
      </c>
      <c r="K10" s="18">
        <f t="shared" si="4"/>
        <v>0</v>
      </c>
      <c r="L10" s="15" t="str">
        <f t="shared" si="5"/>
        <v>X</v>
      </c>
      <c r="M10" s="8"/>
      <c r="N10" s="2"/>
    </row>
    <row r="11" spans="1:14" ht="20.25" customHeight="1">
      <c r="A11" s="25"/>
      <c r="B11" s="19"/>
      <c r="C11" s="11"/>
      <c r="D11" s="12"/>
      <c r="E11" s="13" t="str">
        <f t="shared" si="0"/>
        <v>X</v>
      </c>
      <c r="F11" s="14"/>
      <c r="G11" s="14"/>
      <c r="H11" s="15">
        <f t="shared" si="1"/>
        <v>0</v>
      </c>
      <c r="I11" s="16">
        <f t="shared" si="2"/>
        <v>0</v>
      </c>
      <c r="J11" s="17">
        <f t="shared" si="3"/>
        <v>0</v>
      </c>
      <c r="K11" s="18">
        <f t="shared" si="4"/>
        <v>0</v>
      </c>
      <c r="L11" s="15" t="str">
        <f t="shared" si="5"/>
        <v>X</v>
      </c>
      <c r="M11" s="8" t="s">
        <v>200</v>
      </c>
      <c r="N11" s="9"/>
    </row>
    <row r="12" spans="1:14" ht="20.25" customHeight="1">
      <c r="A12" s="10"/>
      <c r="B12" s="21"/>
      <c r="C12" s="11"/>
      <c r="D12" s="12"/>
      <c r="E12" s="13" t="str">
        <f t="shared" si="0"/>
        <v>X</v>
      </c>
      <c r="F12" s="14"/>
      <c r="G12" s="14"/>
      <c r="H12" s="15">
        <f t="shared" si="1"/>
        <v>0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 t="str">
        <f t="shared" si="5"/>
        <v>X</v>
      </c>
      <c r="M12" s="8"/>
      <c r="N12" s="10"/>
    </row>
    <row r="13" spans="1:14" ht="20.25" customHeight="1">
      <c r="A13" s="10"/>
      <c r="B13" s="10"/>
      <c r="C13" s="11"/>
      <c r="D13" s="23"/>
      <c r="E13" s="13" t="str">
        <f t="shared" si="0"/>
        <v>X</v>
      </c>
      <c r="F13" s="14"/>
      <c r="G13" s="14"/>
      <c r="H13" s="15">
        <f t="shared" si="1"/>
        <v>0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 t="str">
        <f t="shared" si="5"/>
        <v>X</v>
      </c>
      <c r="M13" s="8"/>
      <c r="N13" s="10"/>
    </row>
    <row r="14" spans="1:14" ht="20.25" customHeight="1">
      <c r="A14" s="10"/>
      <c r="B14" s="10"/>
      <c r="C14" s="11"/>
      <c r="D14" s="12"/>
      <c r="E14" s="13" t="str">
        <f t="shared" si="0"/>
        <v>X</v>
      </c>
      <c r="F14" s="14"/>
      <c r="G14" s="14"/>
      <c r="H14" s="15">
        <f t="shared" si="1"/>
        <v>0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 t="str">
        <f t="shared" si="5"/>
        <v>X</v>
      </c>
      <c r="M14" s="8"/>
      <c r="N14" s="21"/>
    </row>
    <row r="15" spans="1:14" ht="20.25" customHeight="1">
      <c r="A15" s="10"/>
      <c r="B15" s="10"/>
      <c r="C15" s="11"/>
      <c r="D15" s="12"/>
      <c r="E15" s="13" t="str">
        <f t="shared" si="0"/>
        <v>X</v>
      </c>
      <c r="F15" s="14"/>
      <c r="G15" s="14"/>
      <c r="H15" s="15">
        <f t="shared" si="1"/>
        <v>0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 t="str">
        <f t="shared" si="5"/>
        <v>X</v>
      </c>
      <c r="M15" s="8" t="s">
        <v>201</v>
      </c>
      <c r="N15" s="10"/>
    </row>
    <row r="16" spans="1:14" ht="20.25" customHeight="1">
      <c r="A16" s="10"/>
      <c r="B16" s="10"/>
      <c r="C16" s="11"/>
      <c r="D16" s="12"/>
      <c r="E16" s="13" t="str">
        <f t="shared" si="0"/>
        <v>X</v>
      </c>
      <c r="F16" s="14"/>
      <c r="G16" s="14"/>
      <c r="H16" s="15">
        <f t="shared" si="1"/>
        <v>0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 t="str">
        <f t="shared" si="5"/>
        <v>X</v>
      </c>
      <c r="M16" s="8"/>
      <c r="N16" s="10"/>
    </row>
    <row r="17" spans="1:14" ht="20.25" customHeight="1">
      <c r="A17" s="27"/>
      <c r="B17" s="26"/>
      <c r="C17" s="11"/>
      <c r="D17" s="12"/>
      <c r="E17" s="13" t="str">
        <f t="shared" si="0"/>
        <v>X</v>
      </c>
      <c r="F17" s="14"/>
      <c r="G17" s="14"/>
      <c r="H17" s="15">
        <f t="shared" si="1"/>
        <v>0</v>
      </c>
      <c r="I17" s="16">
        <f t="shared" si="2"/>
        <v>0</v>
      </c>
      <c r="J17" s="17">
        <f t="shared" si="3"/>
        <v>0</v>
      </c>
      <c r="K17" s="18">
        <f t="shared" si="4"/>
        <v>0</v>
      </c>
      <c r="L17" s="15" t="str">
        <f t="shared" si="5"/>
        <v>X</v>
      </c>
      <c r="M17" s="8" t="s">
        <v>202</v>
      </c>
      <c r="N17" s="26"/>
    </row>
    <row r="18" spans="1:14" ht="20.25" customHeight="1">
      <c r="A18" s="28"/>
      <c r="B18" s="26"/>
      <c r="C18" s="11"/>
      <c r="D18" s="12"/>
      <c r="E18" s="13" t="str">
        <f t="shared" si="0"/>
        <v>X</v>
      </c>
      <c r="F18" s="14"/>
      <c r="G18" s="14"/>
      <c r="H18" s="15">
        <f t="shared" si="1"/>
        <v>0</v>
      </c>
      <c r="I18" s="16">
        <f t="shared" si="2"/>
        <v>0</v>
      </c>
      <c r="J18" s="17">
        <f t="shared" si="3"/>
        <v>0</v>
      </c>
      <c r="K18" s="18">
        <f t="shared" si="4"/>
        <v>0</v>
      </c>
      <c r="L18" s="15" t="str">
        <f t="shared" si="5"/>
        <v>X</v>
      </c>
      <c r="M18" s="8"/>
      <c r="N18" s="9"/>
    </row>
    <row r="19" spans="1:14" ht="20.25" customHeight="1">
      <c r="A19" s="28"/>
      <c r="B19" s="26"/>
      <c r="C19" s="11"/>
      <c r="D19" s="12"/>
      <c r="E19" s="13" t="str">
        <f t="shared" si="0"/>
        <v>X</v>
      </c>
      <c r="F19" s="14"/>
      <c r="G19" s="14"/>
      <c r="H19" s="15">
        <f t="shared" si="1"/>
        <v>0</v>
      </c>
      <c r="I19" s="16">
        <f t="shared" si="2"/>
        <v>0</v>
      </c>
      <c r="J19" s="17">
        <f t="shared" si="3"/>
        <v>0</v>
      </c>
      <c r="K19" s="18">
        <f t="shared" si="4"/>
        <v>0</v>
      </c>
      <c r="L19" s="15" t="str">
        <f t="shared" si="5"/>
        <v>X</v>
      </c>
      <c r="M19" s="29"/>
      <c r="N19" s="2"/>
    </row>
    <row r="20" spans="1:14" ht="20.25" customHeight="1">
      <c r="A20" s="30"/>
      <c r="B20" s="31"/>
      <c r="C20" s="11"/>
      <c r="D20" s="12"/>
      <c r="E20" s="13" t="str">
        <f t="shared" si="0"/>
        <v>X</v>
      </c>
      <c r="F20" s="14"/>
      <c r="G20" s="14"/>
      <c r="H20" s="15">
        <f t="shared" si="1"/>
        <v>0</v>
      </c>
      <c r="I20" s="16">
        <f t="shared" si="2"/>
        <v>0</v>
      </c>
      <c r="J20" s="17">
        <f t="shared" si="3"/>
        <v>0</v>
      </c>
      <c r="K20" s="18">
        <f t="shared" si="4"/>
        <v>0</v>
      </c>
      <c r="L20" s="15" t="str">
        <f t="shared" si="5"/>
        <v>X</v>
      </c>
      <c r="M20" s="8" t="s">
        <v>203</v>
      </c>
      <c r="N20" s="9"/>
    </row>
    <row r="21" spans="1:14" ht="20.25" customHeight="1">
      <c r="A21" s="27"/>
      <c r="B21" s="26"/>
      <c r="C21" s="11"/>
      <c r="D21" s="12"/>
      <c r="E21" s="13" t="str">
        <f t="shared" si="0"/>
        <v>X</v>
      </c>
      <c r="F21" s="14" t="s">
        <v>204</v>
      </c>
      <c r="G21" s="14"/>
      <c r="H21" s="15">
        <f t="shared" si="1"/>
        <v>0</v>
      </c>
      <c r="I21" s="16">
        <f t="shared" si="2"/>
        <v>0</v>
      </c>
      <c r="J21" s="17">
        <f t="shared" si="3"/>
        <v>0</v>
      </c>
      <c r="K21" s="18">
        <f t="shared" si="4"/>
        <v>0</v>
      </c>
      <c r="L21" s="15" t="str">
        <f t="shared" si="5"/>
        <v>X</v>
      </c>
      <c r="M21" s="1"/>
      <c r="N21" s="9"/>
    </row>
    <row r="22" spans="1:14" ht="20.25" customHeight="1">
      <c r="A22" s="27"/>
      <c r="B22" s="32"/>
      <c r="C22" s="11"/>
      <c r="D22" s="23"/>
      <c r="E22" s="13" t="str">
        <f t="shared" si="0"/>
        <v>X</v>
      </c>
      <c r="F22" s="14"/>
      <c r="G22" s="14"/>
      <c r="H22" s="15">
        <f t="shared" si="1"/>
        <v>0</v>
      </c>
      <c r="I22" s="16">
        <f t="shared" si="2"/>
        <v>0</v>
      </c>
      <c r="J22" s="17">
        <f t="shared" si="3"/>
        <v>0</v>
      </c>
      <c r="K22" s="18">
        <f t="shared" si="4"/>
        <v>0</v>
      </c>
      <c r="L22" s="15" t="str">
        <f t="shared" si="5"/>
        <v>X</v>
      </c>
      <c r="M22" s="1"/>
      <c r="N22" s="26"/>
    </row>
    <row r="23" spans="1:14" ht="20.25" customHeight="1">
      <c r="A23" s="28"/>
      <c r="B23" s="26"/>
      <c r="C23" s="11"/>
      <c r="D23" s="12"/>
      <c r="E23" s="13" t="str">
        <f t="shared" si="0"/>
        <v>X</v>
      </c>
      <c r="F23" s="14"/>
      <c r="G23" s="14"/>
      <c r="H23" s="15">
        <f t="shared" si="1"/>
        <v>0</v>
      </c>
      <c r="I23" s="16">
        <f t="shared" si="2"/>
        <v>0</v>
      </c>
      <c r="J23" s="17">
        <f t="shared" si="3"/>
        <v>0</v>
      </c>
      <c r="K23" s="18">
        <f t="shared" si="4"/>
        <v>0</v>
      </c>
      <c r="L23" s="15" t="str">
        <f t="shared" si="5"/>
        <v>X</v>
      </c>
      <c r="M23" s="1"/>
      <c r="N23" s="10"/>
    </row>
    <row r="24" spans="1:14" ht="20.25" customHeight="1">
      <c r="A24" s="27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0"/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25"/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"/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205</v>
      </c>
      <c r="B29" s="35" t="s">
        <v>206</v>
      </c>
      <c r="C29" s="11">
        <v>97</v>
      </c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205</v>
      </c>
      <c r="B30" s="37" t="s">
        <v>207</v>
      </c>
      <c r="C30" s="11">
        <v>88</v>
      </c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205</v>
      </c>
      <c r="B31" s="37" t="s">
        <v>208</v>
      </c>
      <c r="C31" s="11">
        <v>88</v>
      </c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5" t="s">
        <v>205</v>
      </c>
      <c r="B32" s="35" t="s">
        <v>209</v>
      </c>
      <c r="C32" s="11">
        <v>82</v>
      </c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 t="s">
        <v>205</v>
      </c>
      <c r="B33" s="37" t="s">
        <v>210</v>
      </c>
      <c r="C33" s="11">
        <v>95</v>
      </c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 t="s">
        <v>205</v>
      </c>
      <c r="B34" s="37" t="s">
        <v>211</v>
      </c>
      <c r="C34" s="11">
        <v>92</v>
      </c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 t="s">
        <v>205</v>
      </c>
      <c r="B35" s="37" t="s">
        <v>212</v>
      </c>
      <c r="C35" s="11">
        <v>92</v>
      </c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 t="s">
        <v>205</v>
      </c>
      <c r="B36" s="38" t="s">
        <v>213</v>
      </c>
      <c r="C36" s="11">
        <v>88</v>
      </c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H9" sqref="H9"/>
    </sheetView>
  </sheetViews>
  <sheetFormatPr defaultColWidth="9.00390625" defaultRowHeight="16.5"/>
  <cols>
    <col min="1" max="1" width="10.625" style="69" customWidth="1"/>
    <col min="2" max="3" width="13.625" style="66" customWidth="1"/>
    <col min="4" max="5" width="9.00390625" style="66" customWidth="1"/>
    <col min="6" max="6" width="10.625" style="69" customWidth="1"/>
    <col min="7" max="8" width="13.625" style="66" customWidth="1"/>
    <col min="9" max="16384" width="9.00390625" style="66" customWidth="1"/>
  </cols>
  <sheetData>
    <row r="1" spans="1:9" ht="25.5">
      <c r="A1" s="89" t="s">
        <v>175</v>
      </c>
      <c r="B1" s="89"/>
      <c r="C1" s="89"/>
      <c r="D1" s="65"/>
      <c r="E1" s="65"/>
      <c r="F1" s="89" t="s">
        <v>175</v>
      </c>
      <c r="G1" s="89"/>
      <c r="H1" s="89"/>
      <c r="I1" s="65"/>
    </row>
    <row r="2" spans="1:9" ht="25.5">
      <c r="A2" s="65" t="s">
        <v>176</v>
      </c>
      <c r="B2" s="65"/>
      <c r="C2" s="65"/>
      <c r="D2" s="65"/>
      <c r="E2" s="65"/>
      <c r="F2" s="65" t="s">
        <v>176</v>
      </c>
      <c r="G2" s="65"/>
      <c r="H2" s="65"/>
      <c r="I2" s="65"/>
    </row>
    <row r="3" spans="1:9" ht="25.5">
      <c r="A3" s="65"/>
      <c r="B3" s="65"/>
      <c r="C3" s="65"/>
      <c r="D3" s="65"/>
      <c r="E3" s="65"/>
      <c r="F3" s="65"/>
      <c r="G3" s="65"/>
      <c r="H3" s="65"/>
      <c r="I3" s="65"/>
    </row>
    <row r="4" spans="1:8" ht="25.5">
      <c r="A4" s="90" t="s">
        <v>177</v>
      </c>
      <c r="B4" s="90"/>
      <c r="C4" s="90"/>
      <c r="F4" s="90" t="s">
        <v>177</v>
      </c>
      <c r="G4" s="90"/>
      <c r="H4" s="90"/>
    </row>
    <row r="5" spans="1:8" ht="25.5">
      <c r="A5" s="67" t="s">
        <v>178</v>
      </c>
      <c r="B5" s="90" t="s">
        <v>179</v>
      </c>
      <c r="C5" s="90"/>
      <c r="F5" s="67" t="s">
        <v>178</v>
      </c>
      <c r="G5" s="90" t="s">
        <v>179</v>
      </c>
      <c r="H5" s="90"/>
    </row>
    <row r="6" spans="1:8" ht="25.5">
      <c r="A6" s="70" t="s">
        <v>229</v>
      </c>
      <c r="B6" s="67" t="s">
        <v>243</v>
      </c>
      <c r="C6" s="67" t="s">
        <v>245</v>
      </c>
      <c r="F6" s="70" t="s">
        <v>229</v>
      </c>
      <c r="G6" s="67" t="s">
        <v>243</v>
      </c>
      <c r="H6" s="67" t="s">
        <v>245</v>
      </c>
    </row>
    <row r="7" spans="1:8" ht="25.5">
      <c r="A7" s="70" t="s">
        <v>180</v>
      </c>
      <c r="B7" s="67" t="s">
        <v>277</v>
      </c>
      <c r="C7" s="67" t="s">
        <v>278</v>
      </c>
      <c r="F7" s="70" t="s">
        <v>180</v>
      </c>
      <c r="G7" s="67" t="s">
        <v>277</v>
      </c>
      <c r="H7" s="67" t="s">
        <v>278</v>
      </c>
    </row>
    <row r="8" spans="1:8" ht="25.5">
      <c r="A8" s="70" t="s">
        <v>181</v>
      </c>
      <c r="B8" s="67" t="s">
        <v>295</v>
      </c>
      <c r="C8" s="67" t="s">
        <v>296</v>
      </c>
      <c r="F8" s="70" t="s">
        <v>181</v>
      </c>
      <c r="G8" s="67" t="s">
        <v>295</v>
      </c>
      <c r="H8" s="67" t="s">
        <v>296</v>
      </c>
    </row>
    <row r="9" spans="1:8" ht="25.5">
      <c r="A9" s="70" t="s">
        <v>182</v>
      </c>
      <c r="B9" s="67" t="s">
        <v>58</v>
      </c>
      <c r="C9" s="67" t="s">
        <v>232</v>
      </c>
      <c r="F9" s="70" t="s">
        <v>182</v>
      </c>
      <c r="G9" s="67" t="s">
        <v>58</v>
      </c>
      <c r="H9" s="67" t="s">
        <v>232</v>
      </c>
    </row>
    <row r="10" spans="1:8" ht="25.5">
      <c r="A10" s="70" t="s">
        <v>183</v>
      </c>
      <c r="B10" s="67"/>
      <c r="C10" s="67"/>
      <c r="F10" s="70" t="s">
        <v>183</v>
      </c>
      <c r="G10" s="67"/>
      <c r="H10" s="67"/>
    </row>
    <row r="11" spans="1:8" ht="25.5">
      <c r="A11" s="70" t="s">
        <v>184</v>
      </c>
      <c r="B11" s="67"/>
      <c r="C11" s="67"/>
      <c r="F11" s="70" t="s">
        <v>184</v>
      </c>
      <c r="G11" s="67"/>
      <c r="H11" s="67"/>
    </row>
    <row r="12" spans="1:8" ht="25.5">
      <c r="A12" s="70" t="s">
        <v>185</v>
      </c>
      <c r="B12" s="67"/>
      <c r="C12" s="67"/>
      <c r="F12" s="70" t="s">
        <v>185</v>
      </c>
      <c r="G12" s="67"/>
      <c r="H12" s="67"/>
    </row>
    <row r="13" spans="1:8" ht="25.5">
      <c r="A13" s="70" t="s">
        <v>186</v>
      </c>
      <c r="B13" s="67"/>
      <c r="C13" s="67"/>
      <c r="F13" s="70" t="s">
        <v>186</v>
      </c>
      <c r="G13" s="67"/>
      <c r="H13" s="67"/>
    </row>
    <row r="14" spans="1:8" ht="25.5">
      <c r="A14" s="70" t="s">
        <v>187</v>
      </c>
      <c r="B14" s="67"/>
      <c r="C14" s="67"/>
      <c r="F14" s="70" t="s">
        <v>187</v>
      </c>
      <c r="G14" s="67"/>
      <c r="H14" s="67"/>
    </row>
    <row r="15" spans="1:8" ht="25.5">
      <c r="A15" s="70" t="s">
        <v>188</v>
      </c>
      <c r="B15" s="67"/>
      <c r="C15" s="67"/>
      <c r="F15" s="70" t="s">
        <v>188</v>
      </c>
      <c r="G15" s="67"/>
      <c r="H15" s="67"/>
    </row>
    <row r="16" spans="1:8" ht="25.5">
      <c r="A16" s="70" t="s">
        <v>189</v>
      </c>
      <c r="B16" s="67"/>
      <c r="C16" s="67"/>
      <c r="F16" s="70" t="s">
        <v>189</v>
      </c>
      <c r="G16" s="67"/>
      <c r="H16" s="67"/>
    </row>
    <row r="17" spans="1:8" ht="25.5">
      <c r="A17" s="68"/>
      <c r="B17" s="67"/>
      <c r="C17" s="67"/>
      <c r="F17" s="68"/>
      <c r="G17" s="67"/>
      <c r="H17" s="67"/>
    </row>
    <row r="18" spans="1:8" ht="25.5">
      <c r="A18" s="68"/>
      <c r="B18" s="67"/>
      <c r="C18" s="67"/>
      <c r="F18" s="68"/>
      <c r="G18" s="67"/>
      <c r="H18" s="67"/>
    </row>
    <row r="20" spans="1:10" ht="25.5">
      <c r="A20" s="66"/>
      <c r="F20" s="66"/>
      <c r="J20" s="65"/>
    </row>
    <row r="21" spans="1:10" ht="25.5">
      <c r="A21" s="66"/>
      <c r="F21" s="66"/>
      <c r="J21" s="65"/>
    </row>
  </sheetData>
  <mergeCells count="6">
    <mergeCell ref="A1:C1"/>
    <mergeCell ref="F1:H1"/>
    <mergeCell ref="B5:C5"/>
    <mergeCell ref="A4:C4"/>
    <mergeCell ref="F4:H4"/>
    <mergeCell ref="G5:H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katy0953</cp:lastModifiedBy>
  <cp:lastPrinted>2007-04-19T11:35:54Z</cp:lastPrinted>
  <dcterms:created xsi:type="dcterms:W3CDTF">2007-01-15T06:47:55Z</dcterms:created>
  <dcterms:modified xsi:type="dcterms:W3CDTF">2007-04-23T05:24:42Z</dcterms:modified>
  <cp:category/>
  <cp:version/>
  <cp:contentType/>
  <cp:contentStatus/>
</cp:coreProperties>
</file>